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das" sheetId="1" state="visible" r:id="rId3"/>
    <sheet name="Diagrama_Decisión" sheetId="2" state="visible" r:id="rId4"/>
    <sheet name="Calculadora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<sst xmlns="http://schemas.openxmlformats.org/spreadsheetml/2006/main" count="150" uniqueCount="91">
  <si>
    <t xml:space="preserve">GASTO ENERGÉTICO EN REPOSO, GER</t>
  </si>
  <si>
    <t xml:space="preserve">(kcal / día)</t>
  </si>
  <si>
    <t xml:space="preserve">Sujeto</t>
  </si>
  <si>
    <t xml:space="preserve">Nombre Compleo</t>
  </si>
  <si>
    <t xml:space="preserve">Peso Corporal</t>
  </si>
  <si>
    <t xml:space="preserve">Altura</t>
  </si>
  <si>
    <t xml:space="preserve">Edad</t>
  </si>
  <si>
    <t xml:space="preserve">Sexo (Hombre:1; Mujer:0)</t>
  </si>
  <si>
    <t xml:space="preserve">Masa Grasa </t>
  </si>
  <si>
    <t xml:space="preserve">Masa Libre de Grasa </t>
  </si>
  <si>
    <t xml:space="preserve">Harris-Benedict Original</t>
  </si>
  <si>
    <t xml:space="preserve">Katch-McArdle</t>
  </si>
  <si>
    <t xml:space="preserve">Cunningham </t>
  </si>
  <si>
    <t xml:space="preserve">Harris-Benedict Revisada (Roza y Shizgal) </t>
  </si>
  <si>
    <t xml:space="preserve">FAO/OMS/UNU </t>
  </si>
  <si>
    <t xml:space="preserve">Owen</t>
  </si>
  <si>
    <t xml:space="preserve">Mifflin-St Jeor </t>
  </si>
  <si>
    <t xml:space="preserve">De Lorenzo</t>
  </si>
  <si>
    <t xml:space="preserve">Müller</t>
  </si>
  <si>
    <t xml:space="preserve">Ten Haaf</t>
  </si>
  <si>
    <t xml:space="preserve">Tinsley</t>
  </si>
  <si>
    <t xml:space="preserve">Pontzer</t>
  </si>
  <si>
    <t xml:space="preserve">Harris-Benedict Revisada (Pavlidou)</t>
  </si>
  <si>
    <t xml:space="preserve">PROMEDIO</t>
  </si>
  <si>
    <t xml:space="preserve">(Cunningham 1991) </t>
  </si>
  <si>
    <t xml:space="preserve">PC</t>
  </si>
  <si>
    <t xml:space="preserve">MG</t>
  </si>
  <si>
    <t xml:space="preserve">MLG</t>
  </si>
  <si>
    <t xml:space="preserve">MUJER ATLETA</t>
  </si>
  <si>
    <t xml:space="preserve">(kg)</t>
  </si>
  <si>
    <t xml:space="preserve">(cm)</t>
  </si>
  <si>
    <t xml:space="preserve"> (años)</t>
  </si>
  <si>
    <t xml:space="preserve"> (kg)</t>
  </si>
  <si>
    <t xml:space="preserve">(1919)</t>
  </si>
  <si>
    <t xml:space="preserve">(1975)</t>
  </si>
  <si>
    <t xml:space="preserve">(1980)</t>
  </si>
  <si>
    <t xml:space="preserve">(1984)</t>
  </si>
  <si>
    <t xml:space="preserve">(1985)</t>
  </si>
  <si>
    <t xml:space="preserve"> (1986)</t>
  </si>
  <si>
    <t xml:space="preserve">(1990)</t>
  </si>
  <si>
    <t xml:space="preserve">(1999)</t>
  </si>
  <si>
    <t xml:space="preserve">(2004)</t>
  </si>
  <si>
    <t xml:space="preserve">(2014)</t>
  </si>
  <si>
    <t xml:space="preserve">(2019)</t>
  </si>
  <si>
    <t xml:space="preserve">(2021)</t>
  </si>
  <si>
    <t xml:space="preserve">(2023)</t>
  </si>
  <si>
    <t xml:space="preserve">Gasto Energético en Reposo (GER)</t>
  </si>
  <si>
    <t xml:space="preserve">(kcal/día)</t>
  </si>
  <si>
    <t xml:space="preserve">¿Cómo escoger la fórmula Fórmula de la Tasa Metabólica en Reposo (RMR)?</t>
  </si>
  <si>
    <t xml:space="preserve">• En el diagrama de flujo siguiente se proporcionan orientaciones prácticas para seleccionar la ecuación más adecuada que permita estimar la Tasa Metabólica en Reposo (REE), basándose en las características y el género del deportista, y el método utilizado para evaluar su Masa libre de Grasa (FFM).                                                                                                                                                                                                       </t>
  </si>
  <si>
    <t xml:space="preserve">• El razonamiento detrás del diagrama se basa en la población de referencia para la cual cada ecuación fue desarrollada y validada. Si eliges una ecuación que esté más alineada con las características de tu deportista (por ejemplo, atletas, población general, deportes específicos), hay una mayor probabilidad de que la estimación sea precisa.</t>
  </si>
  <si>
    <t xml:space="preserve">GER</t>
  </si>
  <si>
    <t xml:space="preserve">¿Conoces la FFM?</t>
  </si>
  <si>
    <t xml:space="preserve">¿Es un atleta?</t>
  </si>
  <si>
    <t xml:space="preserve">¿De Physique o Sport?</t>
  </si>
  <si>
    <t xml:space="preserve">¿Cómo determinas su FFM?</t>
  </si>
  <si>
    <t xml:space="preserve">¿Es hombre o mujer?</t>
  </si>
  <si>
    <t xml:space="preserve">ten Haaf</t>
  </si>
  <si>
    <t xml:space="preserve">Mifflin-St Joer</t>
  </si>
  <si>
    <t xml:space="preserve">Cunningham</t>
  </si>
  <si>
    <t xml:space="preserve">Plicometro</t>
  </si>
  <si>
    <t xml:space="preserve">DXA</t>
  </si>
  <si>
    <t xml:space="preserve">UWW</t>
  </si>
  <si>
    <t xml:space="preserve">BIA</t>
  </si>
  <si>
    <t xml:space="preserve">Nomenclatura:</t>
  </si>
  <si>
    <t xml:space="preserve">Referencia:</t>
  </si>
  <si>
    <t xml:space="preserve">FFM:</t>
  </si>
  <si>
    <t xml:space="preserve">Fast Free Mass</t>
  </si>
  <si>
    <r>
      <rPr>
        <sz val="14"/>
        <color theme="1"/>
        <rFont val="Calibri"/>
        <family val="0"/>
        <charset val="1"/>
      </rPr>
      <t xml:space="preserve">Adaptado y actualizado de Roberts, B. [@</t>
    </r>
    <r>
      <rPr>
        <b val="true"/>
        <sz val="14"/>
        <color theme="1"/>
        <rFont val="Calibri"/>
        <family val="0"/>
        <charset val="1"/>
      </rPr>
      <t xml:space="preserve">brob_21]. (5 de julio de 2020] Energy Expenditure Equations [Fotografía]. Instagram. </t>
    </r>
  </si>
  <si>
    <t xml:space="preserve">DEXA:</t>
  </si>
  <si>
    <t xml:space="preserve">Dual Eenergy X-ray Absorptiometry</t>
  </si>
  <si>
    <t xml:space="preserve">https://www.instagram.com/p/CCQyzuzAYFt/</t>
  </si>
  <si>
    <t xml:space="preserve">UWW:</t>
  </si>
  <si>
    <t xml:space="preserve">Underwater Weighing</t>
  </si>
  <si>
    <t xml:space="preserve">BIA:</t>
  </si>
  <si>
    <t xml:space="preserve">Bioelectrical Impedance Analysis</t>
  </si>
  <si>
    <t xml:space="preserve">Sexo*:</t>
  </si>
  <si>
    <t xml:space="preserve">MLG (%):</t>
  </si>
  <si>
    <t xml:space="preserve">Edad (años):</t>
  </si>
  <si>
    <t xml:space="preserve">MG (%):</t>
  </si>
  <si>
    <t xml:space="preserve">Altura (cm):</t>
  </si>
  <si>
    <t xml:space="preserve">MLG (Kg):</t>
  </si>
  <si>
    <t xml:space="preserve">Peso Corporal (kg):</t>
  </si>
  <si>
    <t xml:space="preserve">MG(Kg):</t>
  </si>
  <si>
    <t xml:space="preserve">¿Sabes FFM?*</t>
  </si>
  <si>
    <t xml:space="preserve">Método*:</t>
  </si>
  <si>
    <t xml:space="preserve">¿Es atleta?*:</t>
  </si>
  <si>
    <t xml:space="preserve">Tipo de Atleta*:</t>
  </si>
  <si>
    <t xml:space="preserve">(*) Celdas Desplegables</t>
  </si>
  <si>
    <t xml:space="preserve">Miffling-St. Joer</t>
  </si>
  <si>
    <t xml:space="preserve">(1986)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</si>
</sst>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0.0"/>
    <numFmt numFmtId="168" formatCode="0"/>
  </numFmts>
  <fonts count="20">
    <font>
      <sz val="12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0"/>
      <charset val="1"/>
    </font>
    <font>
      <sz val="14"/>
      <color theme="1"/>
      <name val="Calibri"/>
      <family val="0"/>
      <charset val="1"/>
    </font>
    <font>
      <b val="true"/>
      <sz val="40"/>
      <color rgb="FF388D33"/>
      <name val="Calibri"/>
      <family val="0"/>
      <charset val="1"/>
    </font>
    <font>
      <sz val="35"/>
      <color rgb="FF388D33"/>
      <name val="Calibri"/>
      <family val="0"/>
      <charset val="1"/>
    </font>
    <font>
      <b val="true"/>
      <sz val="14"/>
      <color theme="1"/>
      <name val="Calibri"/>
      <family val="0"/>
      <charset val="1"/>
    </font>
    <font>
      <b val="true"/>
      <sz val="11"/>
      <color theme="1"/>
      <name val="Calibri"/>
      <family val="0"/>
      <charset val="1"/>
    </font>
    <font>
      <sz val="14"/>
      <color rgb="FFC00000"/>
      <name val="Calibri"/>
      <family val="0"/>
      <charset val="1"/>
    </font>
    <font>
      <sz val="28"/>
      <color rgb="FF12A6BA"/>
      <name val="Arial"/>
      <family val="0"/>
    </font>
    <font>
      <sz val="24"/>
      <color rgb="FF94E11C"/>
      <name val="Arial"/>
      <family val="0"/>
    </font>
    <font>
      <b val="true"/>
      <sz val="18"/>
      <color theme="1"/>
      <name val="Calibri"/>
      <family val="0"/>
      <charset val="1"/>
    </font>
    <font>
      <sz val="16"/>
      <color theme="1"/>
      <name val="Calibri"/>
      <family val="0"/>
      <charset val="1"/>
    </font>
    <font>
      <b val="true"/>
      <sz val="16"/>
      <color theme="1"/>
      <name val="Calibri"/>
      <family val="0"/>
    </font>
    <font>
      <b val="true"/>
      <sz val="12"/>
      <color theme="1"/>
      <name val="Calibri"/>
      <family val="0"/>
      <charset val="1"/>
    </font>
    <font>
      <b val="true"/>
      <sz val="13"/>
      <color theme="1"/>
      <name val="Calibri"/>
      <family val="0"/>
      <charset val="1"/>
    </font>
    <font>
      <sz val="10"/>
      <color theme="1"/>
      <name val="Calibri"/>
      <family val="0"/>
      <charset val="1"/>
    </font>
    <font>
      <b val="true"/>
      <sz val="10"/>
      <color theme="1"/>
      <name val="Calibri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ADADA"/>
      </patternFill>
    </fill>
    <fill>
      <patternFill patternType="solid">
        <fgColor rgb="FFECECEC"/>
        <bgColor rgb="FFE7E6E6"/>
      </patternFill>
    </fill>
    <fill>
      <patternFill patternType="solid">
        <fgColor rgb="FFE2EFD9"/>
        <bgColor rgb="FFE7E6E6"/>
      </patternFill>
    </fill>
    <fill>
      <patternFill patternType="solid">
        <fgColor rgb="FFDADADA"/>
        <bgColor rgb="FFD8D8D8"/>
      </patternFill>
    </fill>
    <fill>
      <patternFill patternType="solid">
        <fgColor rgb="FFC5E0B3"/>
        <bgColor rgb="FFC6EFCE"/>
      </patternFill>
    </fill>
    <fill>
      <patternFill patternType="solid">
        <fgColor rgb="FFE7E6E6"/>
        <bgColor rgb="FFECECEC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/>
      <bottom style="medium">
        <color theme="0"/>
      </bottom>
      <diagonal/>
    </border>
    <border diagonalUp="false" diagonalDown="false"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 diagonalUp="false" diagonalDown="false">
      <left style="medium">
        <color theme="0"/>
      </left>
      <right style="medium">
        <color theme="0"/>
      </right>
      <top style="medium">
        <color theme="0"/>
      </top>
      <bottom/>
      <diagonal/>
    </border>
    <border diagonalUp="false" diagonalDown="false">
      <left style="medium">
        <color theme="0"/>
      </left>
      <right/>
      <top style="medium">
        <color theme="0"/>
      </top>
      <bottom style="medium">
        <color theme="0"/>
      </bottom>
      <diagonal/>
    </border>
    <border diagonalUp="false" diagonalDown="false">
      <left style="medium">
        <color theme="0"/>
      </left>
      <right/>
      <top style="medium">
        <color theme="0"/>
      </top>
      <bottom/>
      <diagonal/>
    </border>
    <border diagonalUp="false" diagonalDown="false">
      <left style="medium">
        <color theme="9"/>
      </left>
      <right style="medium">
        <color theme="9"/>
      </right>
      <top style="medium">
        <color theme="9"/>
      </top>
      <bottom style="medium">
        <color theme="0"/>
      </bottom>
      <diagonal/>
    </border>
    <border diagonalUp="false" diagonalDown="false">
      <left style="medium">
        <color theme="0"/>
      </left>
      <right/>
      <top/>
      <bottom/>
      <diagonal/>
    </border>
    <border diagonalUp="false" diagonalDown="false">
      <left style="medium">
        <color theme="0"/>
      </left>
      <right/>
      <top/>
      <bottom style="medium">
        <color theme="0"/>
      </bottom>
      <diagonal/>
    </border>
    <border diagonalUp="false" diagonalDown="false">
      <left style="medium">
        <color theme="9"/>
      </left>
      <right style="medium">
        <color theme="9"/>
      </right>
      <top style="medium">
        <color theme="0"/>
      </top>
      <bottom style="medium">
        <color theme="0"/>
      </bottom>
      <diagonal/>
    </border>
    <border diagonalUp="false" diagonalDown="false">
      <left style="medium">
        <color theme="9"/>
      </left>
      <right style="medium">
        <color theme="9"/>
      </right>
      <top style="medium">
        <color theme="0"/>
      </top>
      <bottom style="medium">
        <color theme="9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/>
      <diagonal/>
    </border>
    <border diagonalUp="false" diagonalDown="false">
      <left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/>
      <right style="dotted"/>
      <top/>
      <bottom style="dotted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7F7F7F"/>
      </left>
      <right/>
      <top style="thin">
        <color rgb="FF7F7F7F"/>
      </top>
      <bottom/>
      <diagonal/>
    </border>
    <border diagonalUp="false" diagonalDown="false">
      <left/>
      <right/>
      <top style="thin">
        <color rgb="FF7F7F7F"/>
      </top>
      <bottom/>
      <diagonal/>
    </border>
    <border diagonalUp="false" diagonalDown="false">
      <left/>
      <right style="thin">
        <color rgb="FF7F7F7F"/>
      </right>
      <top style="thin">
        <color rgb="FF7F7F7F"/>
      </top>
      <bottom/>
      <diagonal/>
    </border>
    <border diagonalUp="false" diagonalDown="false">
      <left style="thin">
        <color rgb="FF7F7F7F"/>
      </left>
      <right/>
      <top/>
      <bottom/>
      <diagonal/>
    </border>
    <border diagonalUp="false" diagonalDown="false">
      <left/>
      <right style="thin">
        <color rgb="FF7F7F7F"/>
      </right>
      <top/>
      <bottom/>
      <diagonal/>
    </border>
    <border diagonalUp="false" diagonalDown="false">
      <left style="thin">
        <color rgb="FF7F7F7F"/>
      </left>
      <right/>
      <top/>
      <bottom style="thin">
        <color rgb="FF7F7F7F"/>
      </bottom>
      <diagonal/>
    </border>
    <border diagonalUp="false" diagonalDown="false">
      <left/>
      <right/>
      <top/>
      <bottom style="thin">
        <color rgb="FF7F7F7F"/>
      </bottom>
      <diagonal/>
    </border>
    <border diagonalUp="false" diagonalDown="false">
      <left/>
      <right style="thin">
        <color rgb="FF7F7F7F"/>
      </right>
      <top/>
      <bottom style="thin">
        <color rgb="FF7F7F7F"/>
      </bottom>
      <diagonal/>
    </border>
    <border diagonalUp="false" diagonalDown="false"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 diagonalUp="false" diagonalDown="false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 diagonalUp="false" diagonalDown="false">
      <left style="thin">
        <color rgb="FFD0CECE"/>
      </left>
      <right/>
      <top style="thin">
        <color rgb="FFD0CECE"/>
      </top>
      <bottom style="thin">
        <color rgb="FFD0CECE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7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7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9" fillId="7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8" fontId="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7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006100"/>
      </font>
      <fill>
        <patternFill>
          <bgColor rgb="FFC6EFCE"/>
        </patternFill>
      </fill>
    </dxf>
  </dxf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D0CECE"/>
      <rgbColor rgb="FF7F7F7F"/>
      <rgbColor rgb="FF9999FF"/>
      <rgbColor rgb="FF993366"/>
      <rgbColor rgb="FFE2EFD9"/>
      <rgbColor rgb="FFECECEC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6EFCE"/>
      <rgbColor rgb="FFFFFF99"/>
      <rgbColor rgb="FFC5E0B3"/>
      <rgbColor rgb="FFFF99CC"/>
      <rgbColor rgb="FFCC99FF"/>
      <rgbColor rgb="FFDADADA"/>
      <rgbColor rgb="FF3366FF"/>
      <rgbColor rgb="FF12A6BA"/>
      <rgbColor rgb="FF94E11C"/>
      <rgbColor rgb="FFFFCC00"/>
      <rgbColor rgb="FFFF9900"/>
      <rgbColor rgb="FFFF6600"/>
      <rgbColor rgb="FF666699"/>
      <rgbColor rgb="FF70AD47"/>
      <rgbColor rgb="FF003366"/>
      <rgbColor rgb="FF388D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85680</xdr:colOff>
      <xdr:row>1</xdr:row>
      <xdr:rowOff>152280</xdr:rowOff>
    </xdr:from>
    <xdr:to>
      <xdr:col>5</xdr:col>
      <xdr:colOff>123480</xdr:colOff>
      <xdr:row>7</xdr:row>
      <xdr:rowOff>28440</xdr:rowOff>
    </xdr:to>
    <xdr:sp>
      <xdr:nvSpPr>
        <xdr:cNvPr id="0" name="Shape 3"/>
        <xdr:cNvSpPr/>
      </xdr:nvSpPr>
      <xdr:spPr>
        <a:xfrm>
          <a:off x="5866560" y="399960"/>
          <a:ext cx="37800" cy="1361880"/>
        </a:xfrm>
        <a:prstGeom prst="rect">
          <a:avLst/>
        </a:prstGeom>
        <a:solidFill>
          <a:srgbClr val="388d3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209520</xdr:colOff>
      <xdr:row>1</xdr:row>
      <xdr:rowOff>9360</xdr:rowOff>
    </xdr:from>
    <xdr:to>
      <xdr:col>9</xdr:col>
      <xdr:colOff>950760</xdr:colOff>
      <xdr:row>7</xdr:row>
      <xdr:rowOff>161640</xdr:rowOff>
    </xdr:to>
    <xdr:sp>
      <xdr:nvSpPr>
        <xdr:cNvPr id="1" name="Shape 4"/>
        <xdr:cNvSpPr/>
      </xdr:nvSpPr>
      <xdr:spPr>
        <a:xfrm>
          <a:off x="5990400" y="257040"/>
          <a:ext cx="4667040" cy="1638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800" spc="-1" strike="noStrike">
              <a:solidFill>
                <a:srgbClr val="12a6ba"/>
              </a:solidFill>
              <a:latin typeface="Arial"/>
              <a:ea typeface="Arial"/>
            </a:rPr>
            <a:t>Grupo de Especialización</a:t>
          </a:r>
          <a:endParaRPr b="0" lang="es-ES" sz="28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400" spc="-1" strike="noStrike">
              <a:solidFill>
                <a:srgbClr val="94e11c"/>
              </a:solidFill>
              <a:latin typeface="Arial"/>
              <a:ea typeface="Arial"/>
            </a:rPr>
            <a:t>Nutrición Deportiva</a:t>
          </a:r>
          <a:endParaRPr b="0" lang="es-E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1</xdr:col>
      <xdr:colOff>9360</xdr:colOff>
      <xdr:row>1</xdr:row>
      <xdr:rowOff>9360</xdr:rowOff>
    </xdr:from>
    <xdr:to>
      <xdr:col>4</xdr:col>
      <xdr:colOff>255960</xdr:colOff>
      <xdr:row>7</xdr:row>
      <xdr:rowOff>95040</xdr:rowOff>
    </xdr:to>
    <xdr:pic>
      <xdr:nvPicPr>
        <xdr:cNvPr id="2" name="image1.png" descr=""/>
        <xdr:cNvPicPr/>
      </xdr:nvPicPr>
      <xdr:blipFill>
        <a:blip r:embed="rId1"/>
        <a:stretch/>
      </xdr:blipFill>
      <xdr:spPr>
        <a:xfrm>
          <a:off x="298800" y="257040"/>
          <a:ext cx="4800240" cy="1571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0</xdr:colOff>
      <xdr:row>35</xdr:row>
      <xdr:rowOff>228600</xdr:rowOff>
    </xdr:from>
    <xdr:to>
      <xdr:col>12</xdr:col>
      <xdr:colOff>818640</xdr:colOff>
      <xdr:row>37</xdr:row>
      <xdr:rowOff>228240</xdr:rowOff>
    </xdr:to>
    <xdr:sp>
      <xdr:nvSpPr>
        <xdr:cNvPr id="3" name="Shape 5"/>
        <xdr:cNvSpPr/>
      </xdr:nvSpPr>
      <xdr:spPr>
        <a:xfrm>
          <a:off x="10473120" y="8182080"/>
          <a:ext cx="81864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Sí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5</xdr:col>
      <xdr:colOff>162000</xdr:colOff>
      <xdr:row>40</xdr:row>
      <xdr:rowOff>19080</xdr:rowOff>
    </xdr:from>
    <xdr:to>
      <xdr:col>5</xdr:col>
      <xdr:colOff>790200</xdr:colOff>
      <xdr:row>41</xdr:row>
      <xdr:rowOff>218880</xdr:rowOff>
    </xdr:to>
    <xdr:sp>
      <xdr:nvSpPr>
        <xdr:cNvPr id="4" name="Shape 6"/>
        <xdr:cNvSpPr/>
      </xdr:nvSpPr>
      <xdr:spPr>
        <a:xfrm>
          <a:off x="4165200" y="9210600"/>
          <a:ext cx="628200" cy="4474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Sí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13</xdr:col>
      <xdr:colOff>38160</xdr:colOff>
      <xdr:row>35</xdr:row>
      <xdr:rowOff>237960</xdr:rowOff>
    </xdr:from>
    <xdr:to>
      <xdr:col>14</xdr:col>
      <xdr:colOff>24120</xdr:colOff>
      <xdr:row>37</xdr:row>
      <xdr:rowOff>237600</xdr:rowOff>
    </xdr:to>
    <xdr:sp>
      <xdr:nvSpPr>
        <xdr:cNvPr id="5" name="Shape 7"/>
        <xdr:cNvSpPr/>
      </xdr:nvSpPr>
      <xdr:spPr>
        <a:xfrm>
          <a:off x="11449080" y="8191440"/>
          <a:ext cx="90468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No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22</xdr:col>
      <xdr:colOff>38160</xdr:colOff>
      <xdr:row>39</xdr:row>
      <xdr:rowOff>200160</xdr:rowOff>
    </xdr:from>
    <xdr:to>
      <xdr:col>23</xdr:col>
      <xdr:colOff>24120</xdr:colOff>
      <xdr:row>41</xdr:row>
      <xdr:rowOff>199800</xdr:rowOff>
    </xdr:to>
    <xdr:sp>
      <xdr:nvSpPr>
        <xdr:cNvPr id="6" name="Shape 8"/>
        <xdr:cNvSpPr/>
      </xdr:nvSpPr>
      <xdr:spPr>
        <a:xfrm>
          <a:off x="18887040" y="9144000"/>
          <a:ext cx="90468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No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21</xdr:col>
      <xdr:colOff>0</xdr:colOff>
      <xdr:row>39</xdr:row>
      <xdr:rowOff>219240</xdr:rowOff>
    </xdr:from>
    <xdr:to>
      <xdr:col>21</xdr:col>
      <xdr:colOff>818640</xdr:colOff>
      <xdr:row>41</xdr:row>
      <xdr:rowOff>218880</xdr:rowOff>
    </xdr:to>
    <xdr:sp>
      <xdr:nvSpPr>
        <xdr:cNvPr id="7" name="Shape 9"/>
        <xdr:cNvSpPr/>
      </xdr:nvSpPr>
      <xdr:spPr>
        <a:xfrm>
          <a:off x="17929800" y="9163080"/>
          <a:ext cx="81864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Sí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13</xdr:col>
      <xdr:colOff>676440</xdr:colOff>
      <xdr:row>43</xdr:row>
      <xdr:rowOff>200160</xdr:rowOff>
    </xdr:from>
    <xdr:to>
      <xdr:col>15</xdr:col>
      <xdr:colOff>66960</xdr:colOff>
      <xdr:row>45</xdr:row>
      <xdr:rowOff>199800</xdr:rowOff>
    </xdr:to>
    <xdr:sp>
      <xdr:nvSpPr>
        <xdr:cNvPr id="8" name="Shape 10"/>
        <xdr:cNvSpPr/>
      </xdr:nvSpPr>
      <xdr:spPr>
        <a:xfrm>
          <a:off x="12087360" y="10134720"/>
          <a:ext cx="122832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Physique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16</xdr:col>
      <xdr:colOff>28440</xdr:colOff>
      <xdr:row>43</xdr:row>
      <xdr:rowOff>209520</xdr:rowOff>
    </xdr:from>
    <xdr:to>
      <xdr:col>16</xdr:col>
      <xdr:colOff>771120</xdr:colOff>
      <xdr:row>45</xdr:row>
      <xdr:rowOff>209160</xdr:rowOff>
    </xdr:to>
    <xdr:sp>
      <xdr:nvSpPr>
        <xdr:cNvPr id="9" name="Shape 11"/>
        <xdr:cNvSpPr/>
      </xdr:nvSpPr>
      <xdr:spPr>
        <a:xfrm>
          <a:off x="13363920" y="10144080"/>
          <a:ext cx="74268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Sport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38160</xdr:colOff>
      <xdr:row>40</xdr:row>
      <xdr:rowOff>19080</xdr:rowOff>
    </xdr:from>
    <xdr:to>
      <xdr:col>6</xdr:col>
      <xdr:colOff>666360</xdr:colOff>
      <xdr:row>41</xdr:row>
      <xdr:rowOff>218880</xdr:rowOff>
    </xdr:to>
    <xdr:sp>
      <xdr:nvSpPr>
        <xdr:cNvPr id="10" name="Shape 12"/>
        <xdr:cNvSpPr/>
      </xdr:nvSpPr>
      <xdr:spPr>
        <a:xfrm>
          <a:off x="4960080" y="9210600"/>
          <a:ext cx="628200" cy="4474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No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2</xdr:col>
      <xdr:colOff>647640</xdr:colOff>
      <xdr:row>47</xdr:row>
      <xdr:rowOff>181080</xdr:rowOff>
    </xdr:from>
    <xdr:to>
      <xdr:col>3</xdr:col>
      <xdr:colOff>785880</xdr:colOff>
      <xdr:row>49</xdr:row>
      <xdr:rowOff>180720</xdr:rowOff>
    </xdr:to>
    <xdr:sp>
      <xdr:nvSpPr>
        <xdr:cNvPr id="11" name="Shape 13"/>
        <xdr:cNvSpPr/>
      </xdr:nvSpPr>
      <xdr:spPr>
        <a:xfrm>
          <a:off x="1875240" y="11106360"/>
          <a:ext cx="107604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Physique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4</xdr:col>
      <xdr:colOff>19080</xdr:colOff>
      <xdr:row>47</xdr:row>
      <xdr:rowOff>190440</xdr:rowOff>
    </xdr:from>
    <xdr:to>
      <xdr:col>4</xdr:col>
      <xdr:colOff>761760</xdr:colOff>
      <xdr:row>49</xdr:row>
      <xdr:rowOff>190080</xdr:rowOff>
    </xdr:to>
    <xdr:sp>
      <xdr:nvSpPr>
        <xdr:cNvPr id="12" name="Shape 14"/>
        <xdr:cNvSpPr/>
      </xdr:nvSpPr>
      <xdr:spPr>
        <a:xfrm>
          <a:off x="3103200" y="11115720"/>
          <a:ext cx="74268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Sport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724320</xdr:colOff>
      <xdr:row>32</xdr:row>
      <xdr:rowOff>47880</xdr:rowOff>
    </xdr:from>
    <xdr:to>
      <xdr:col>13</xdr:col>
      <xdr:colOff>72000</xdr:colOff>
      <xdr:row>32</xdr:row>
      <xdr:rowOff>237960</xdr:rowOff>
    </xdr:to>
    <xdr:sp>
      <xdr:nvSpPr>
        <xdr:cNvPr id="13" name="Shape 15"/>
        <xdr:cNvSpPr/>
      </xdr:nvSpPr>
      <xdr:spPr>
        <a:xfrm rot="10800000">
          <a:off x="11197440" y="7258320"/>
          <a:ext cx="2854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724320</xdr:colOff>
      <xdr:row>59</xdr:row>
      <xdr:rowOff>57600</xdr:rowOff>
    </xdr:from>
    <xdr:to>
      <xdr:col>8</xdr:col>
      <xdr:colOff>71640</xdr:colOff>
      <xdr:row>59</xdr:row>
      <xdr:rowOff>247680</xdr:rowOff>
    </xdr:to>
    <xdr:sp>
      <xdr:nvSpPr>
        <xdr:cNvPr id="14" name="Shape 16"/>
        <xdr:cNvSpPr/>
      </xdr:nvSpPr>
      <xdr:spPr>
        <a:xfrm rot="10800000">
          <a:off x="6584040" y="13573440"/>
          <a:ext cx="26640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0</xdr:colOff>
      <xdr:row>37</xdr:row>
      <xdr:rowOff>153000</xdr:rowOff>
    </xdr:from>
    <xdr:to>
      <xdr:col>7</xdr:col>
      <xdr:colOff>190080</xdr:colOff>
      <xdr:row>38</xdr:row>
      <xdr:rowOff>95760</xdr:rowOff>
    </xdr:to>
    <xdr:sp>
      <xdr:nvSpPr>
        <xdr:cNvPr id="15" name="Shape 17"/>
        <xdr:cNvSpPr/>
      </xdr:nvSpPr>
      <xdr:spPr>
        <a:xfrm rot="16200000">
          <a:off x="5859720" y="860184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9360</xdr:colOff>
      <xdr:row>41</xdr:row>
      <xdr:rowOff>153000</xdr:rowOff>
    </xdr:from>
    <xdr:to>
      <xdr:col>5</xdr:col>
      <xdr:colOff>199440</xdr:colOff>
      <xdr:row>42</xdr:row>
      <xdr:rowOff>95400</xdr:rowOff>
    </xdr:to>
    <xdr:sp>
      <xdr:nvSpPr>
        <xdr:cNvPr id="16" name="Shape 17"/>
        <xdr:cNvSpPr/>
      </xdr:nvSpPr>
      <xdr:spPr>
        <a:xfrm rot="16200000">
          <a:off x="4012560" y="959220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857160</xdr:colOff>
      <xdr:row>50</xdr:row>
      <xdr:rowOff>105120</xdr:rowOff>
    </xdr:from>
    <xdr:to>
      <xdr:col>3</xdr:col>
      <xdr:colOff>109440</xdr:colOff>
      <xdr:row>51</xdr:row>
      <xdr:rowOff>142920</xdr:rowOff>
    </xdr:to>
    <xdr:sp>
      <xdr:nvSpPr>
        <xdr:cNvPr id="17" name="Shape 18"/>
        <xdr:cNvSpPr/>
      </xdr:nvSpPr>
      <xdr:spPr>
        <a:xfrm rot="16200000">
          <a:off x="2036880" y="11820600"/>
          <a:ext cx="2854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9360</xdr:colOff>
      <xdr:row>50</xdr:row>
      <xdr:rowOff>153000</xdr:rowOff>
    </xdr:from>
    <xdr:to>
      <xdr:col>18</xdr:col>
      <xdr:colOff>199440</xdr:colOff>
      <xdr:row>51</xdr:row>
      <xdr:rowOff>95400</xdr:rowOff>
    </xdr:to>
    <xdr:sp>
      <xdr:nvSpPr>
        <xdr:cNvPr id="18" name="Shape 19"/>
        <xdr:cNvSpPr/>
      </xdr:nvSpPr>
      <xdr:spPr>
        <a:xfrm rot="16200000">
          <a:off x="15182640" y="1182096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20</xdr:col>
      <xdr:colOff>628920</xdr:colOff>
      <xdr:row>37</xdr:row>
      <xdr:rowOff>152280</xdr:rowOff>
    </xdr:from>
    <xdr:to>
      <xdr:col>20</xdr:col>
      <xdr:colOff>819000</xdr:colOff>
      <xdr:row>38</xdr:row>
      <xdr:rowOff>95040</xdr:rowOff>
    </xdr:to>
    <xdr:sp>
      <xdr:nvSpPr>
        <xdr:cNvPr id="19" name="Shape 20"/>
        <xdr:cNvSpPr/>
      </xdr:nvSpPr>
      <xdr:spPr>
        <a:xfrm rot="5400000">
          <a:off x="17640000" y="860112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628920</xdr:colOff>
      <xdr:row>45</xdr:row>
      <xdr:rowOff>152280</xdr:rowOff>
    </xdr:from>
    <xdr:to>
      <xdr:col>17</xdr:col>
      <xdr:colOff>819000</xdr:colOff>
      <xdr:row>46</xdr:row>
      <xdr:rowOff>94680</xdr:rowOff>
    </xdr:to>
    <xdr:sp>
      <xdr:nvSpPr>
        <xdr:cNvPr id="20" name="Shape 21"/>
        <xdr:cNvSpPr/>
      </xdr:nvSpPr>
      <xdr:spPr>
        <a:xfrm rot="5400000">
          <a:off x="14883480" y="1058220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628920</xdr:colOff>
      <xdr:row>50</xdr:row>
      <xdr:rowOff>162000</xdr:rowOff>
    </xdr:from>
    <xdr:to>
      <xdr:col>19</xdr:col>
      <xdr:colOff>819000</xdr:colOff>
      <xdr:row>51</xdr:row>
      <xdr:rowOff>104400</xdr:rowOff>
    </xdr:to>
    <xdr:sp>
      <xdr:nvSpPr>
        <xdr:cNvPr id="21" name="Shape 22"/>
        <xdr:cNvSpPr/>
      </xdr:nvSpPr>
      <xdr:spPr>
        <a:xfrm rot="5400000">
          <a:off x="16720920" y="1182996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648000</xdr:colOff>
      <xdr:row>50</xdr:row>
      <xdr:rowOff>152280</xdr:rowOff>
    </xdr:from>
    <xdr:to>
      <xdr:col>4</xdr:col>
      <xdr:colOff>914400</xdr:colOff>
      <xdr:row>51</xdr:row>
      <xdr:rowOff>94680</xdr:rowOff>
    </xdr:to>
    <xdr:sp>
      <xdr:nvSpPr>
        <xdr:cNvPr id="22" name="Shape 23"/>
        <xdr:cNvSpPr/>
      </xdr:nvSpPr>
      <xdr:spPr>
        <a:xfrm rot="5400000">
          <a:off x="3770280" y="11782080"/>
          <a:ext cx="190080" cy="26640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9360</xdr:colOff>
      <xdr:row>50</xdr:row>
      <xdr:rowOff>162360</xdr:rowOff>
    </xdr:from>
    <xdr:to>
      <xdr:col>26</xdr:col>
      <xdr:colOff>199440</xdr:colOff>
      <xdr:row>51</xdr:row>
      <xdr:rowOff>104760</xdr:rowOff>
    </xdr:to>
    <xdr:sp>
      <xdr:nvSpPr>
        <xdr:cNvPr id="23" name="Shape 24"/>
        <xdr:cNvSpPr/>
      </xdr:nvSpPr>
      <xdr:spPr>
        <a:xfrm rot="16200000">
          <a:off x="22533480" y="1183032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27</xdr:col>
      <xdr:colOff>628920</xdr:colOff>
      <xdr:row>50</xdr:row>
      <xdr:rowOff>142920</xdr:rowOff>
    </xdr:from>
    <xdr:to>
      <xdr:col>27</xdr:col>
      <xdr:colOff>819000</xdr:colOff>
      <xdr:row>51</xdr:row>
      <xdr:rowOff>85320</xdr:rowOff>
    </xdr:to>
    <xdr:sp>
      <xdr:nvSpPr>
        <xdr:cNvPr id="24" name="Shape 21"/>
        <xdr:cNvSpPr/>
      </xdr:nvSpPr>
      <xdr:spPr>
        <a:xfrm rot="5400000">
          <a:off x="24071760" y="1181088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17</xdr:col>
      <xdr:colOff>19080</xdr:colOff>
      <xdr:row>41</xdr:row>
      <xdr:rowOff>153000</xdr:rowOff>
    </xdr:from>
    <xdr:to>
      <xdr:col>17</xdr:col>
      <xdr:colOff>209160</xdr:colOff>
      <xdr:row>42</xdr:row>
      <xdr:rowOff>95400</xdr:rowOff>
    </xdr:to>
    <xdr:sp>
      <xdr:nvSpPr>
        <xdr:cNvPr id="25" name="Shape 25"/>
        <xdr:cNvSpPr/>
      </xdr:nvSpPr>
      <xdr:spPr>
        <a:xfrm rot="16200000">
          <a:off x="14273640" y="959220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26</xdr:col>
      <xdr:colOff>724320</xdr:colOff>
      <xdr:row>44</xdr:row>
      <xdr:rowOff>57600</xdr:rowOff>
    </xdr:from>
    <xdr:to>
      <xdr:col>27</xdr:col>
      <xdr:colOff>72000</xdr:colOff>
      <xdr:row>44</xdr:row>
      <xdr:rowOff>247680</xdr:rowOff>
    </xdr:to>
    <xdr:sp>
      <xdr:nvSpPr>
        <xdr:cNvPr id="26" name="Shape 26"/>
        <xdr:cNvSpPr/>
      </xdr:nvSpPr>
      <xdr:spPr>
        <a:xfrm rot="10800000">
          <a:off x="23248440" y="10239840"/>
          <a:ext cx="26640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9360</xdr:colOff>
      <xdr:row>50</xdr:row>
      <xdr:rowOff>153000</xdr:rowOff>
    </xdr:from>
    <xdr:to>
      <xdr:col>11</xdr:col>
      <xdr:colOff>199440</xdr:colOff>
      <xdr:row>51</xdr:row>
      <xdr:rowOff>95400</xdr:rowOff>
    </xdr:to>
    <xdr:sp>
      <xdr:nvSpPr>
        <xdr:cNvPr id="27" name="Shape 27"/>
        <xdr:cNvSpPr/>
      </xdr:nvSpPr>
      <xdr:spPr>
        <a:xfrm rot="16200000">
          <a:off x="9563400" y="1182096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628920</xdr:colOff>
      <xdr:row>50</xdr:row>
      <xdr:rowOff>162000</xdr:rowOff>
    </xdr:from>
    <xdr:to>
      <xdr:col>12</xdr:col>
      <xdr:colOff>819000</xdr:colOff>
      <xdr:row>51</xdr:row>
      <xdr:rowOff>104400</xdr:rowOff>
    </xdr:to>
    <xdr:sp>
      <xdr:nvSpPr>
        <xdr:cNvPr id="28" name="Shape 28"/>
        <xdr:cNvSpPr/>
      </xdr:nvSpPr>
      <xdr:spPr>
        <a:xfrm rot="5400000">
          <a:off x="11102040" y="1182996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13</xdr:col>
      <xdr:colOff>19080</xdr:colOff>
      <xdr:row>45</xdr:row>
      <xdr:rowOff>143280</xdr:rowOff>
    </xdr:from>
    <xdr:to>
      <xdr:col>13</xdr:col>
      <xdr:colOff>209160</xdr:colOff>
      <xdr:row>46</xdr:row>
      <xdr:rowOff>85680</xdr:rowOff>
    </xdr:to>
    <xdr:sp>
      <xdr:nvSpPr>
        <xdr:cNvPr id="29" name="Shape 29"/>
        <xdr:cNvSpPr/>
      </xdr:nvSpPr>
      <xdr:spPr>
        <a:xfrm rot="16200000">
          <a:off x="11430000" y="10573200"/>
          <a:ext cx="190080" cy="19008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657360</xdr:colOff>
      <xdr:row>47</xdr:row>
      <xdr:rowOff>228600</xdr:rowOff>
    </xdr:from>
    <xdr:to>
      <xdr:col>26</xdr:col>
      <xdr:colOff>795600</xdr:colOff>
      <xdr:row>49</xdr:row>
      <xdr:rowOff>228240</xdr:rowOff>
    </xdr:to>
    <xdr:sp>
      <xdr:nvSpPr>
        <xdr:cNvPr id="30" name="Shape 30"/>
        <xdr:cNvSpPr/>
      </xdr:nvSpPr>
      <xdr:spPr>
        <a:xfrm>
          <a:off x="22262760" y="11153880"/>
          <a:ext cx="105696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Hombre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27</xdr:col>
      <xdr:colOff>28440</xdr:colOff>
      <xdr:row>47</xdr:row>
      <xdr:rowOff>209520</xdr:rowOff>
    </xdr:from>
    <xdr:to>
      <xdr:col>28</xdr:col>
      <xdr:colOff>166320</xdr:colOff>
      <xdr:row>49</xdr:row>
      <xdr:rowOff>209160</xdr:rowOff>
    </xdr:to>
    <xdr:sp>
      <xdr:nvSpPr>
        <xdr:cNvPr id="31" name="Shape 31"/>
        <xdr:cNvSpPr/>
      </xdr:nvSpPr>
      <xdr:spPr>
        <a:xfrm>
          <a:off x="23471280" y="11134800"/>
          <a:ext cx="105696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Mujer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19</xdr:col>
      <xdr:colOff>95400</xdr:colOff>
      <xdr:row>47</xdr:row>
      <xdr:rowOff>219240</xdr:rowOff>
    </xdr:from>
    <xdr:to>
      <xdr:col>20</xdr:col>
      <xdr:colOff>233280</xdr:colOff>
      <xdr:row>49</xdr:row>
      <xdr:rowOff>218880</xdr:rowOff>
    </xdr:to>
    <xdr:sp>
      <xdr:nvSpPr>
        <xdr:cNvPr id="32" name="Shape 32"/>
        <xdr:cNvSpPr/>
      </xdr:nvSpPr>
      <xdr:spPr>
        <a:xfrm>
          <a:off x="16187400" y="11144520"/>
          <a:ext cx="105696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Mujer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17</xdr:col>
      <xdr:colOff>571680</xdr:colOff>
      <xdr:row>47</xdr:row>
      <xdr:rowOff>209520</xdr:rowOff>
    </xdr:from>
    <xdr:to>
      <xdr:col>18</xdr:col>
      <xdr:colOff>709920</xdr:colOff>
      <xdr:row>49</xdr:row>
      <xdr:rowOff>209160</xdr:rowOff>
    </xdr:to>
    <xdr:sp>
      <xdr:nvSpPr>
        <xdr:cNvPr id="33" name="Shape 33"/>
        <xdr:cNvSpPr/>
      </xdr:nvSpPr>
      <xdr:spPr>
        <a:xfrm>
          <a:off x="14826240" y="11134800"/>
          <a:ext cx="105696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Hombre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12</xdr:col>
      <xdr:colOff>95400</xdr:colOff>
      <xdr:row>47</xdr:row>
      <xdr:rowOff>219240</xdr:rowOff>
    </xdr:from>
    <xdr:to>
      <xdr:col>13</xdr:col>
      <xdr:colOff>233640</xdr:colOff>
      <xdr:row>49</xdr:row>
      <xdr:rowOff>218880</xdr:rowOff>
    </xdr:to>
    <xdr:sp>
      <xdr:nvSpPr>
        <xdr:cNvPr id="34" name="Shape 34"/>
        <xdr:cNvSpPr/>
      </xdr:nvSpPr>
      <xdr:spPr>
        <a:xfrm>
          <a:off x="10568520" y="11144520"/>
          <a:ext cx="107604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Mujer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10</xdr:col>
      <xdr:colOff>561960</xdr:colOff>
      <xdr:row>47</xdr:row>
      <xdr:rowOff>219240</xdr:rowOff>
    </xdr:from>
    <xdr:to>
      <xdr:col>11</xdr:col>
      <xdr:colOff>700200</xdr:colOff>
      <xdr:row>49</xdr:row>
      <xdr:rowOff>218880</xdr:rowOff>
    </xdr:to>
    <xdr:sp>
      <xdr:nvSpPr>
        <xdr:cNvPr id="35" name="Shape 35"/>
        <xdr:cNvSpPr/>
      </xdr:nvSpPr>
      <xdr:spPr>
        <a:xfrm>
          <a:off x="9197280" y="11144520"/>
          <a:ext cx="1056960" cy="4950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600" spc="-1" strike="noStrike">
              <a:solidFill>
                <a:schemeClr val="dk1"/>
              </a:solidFill>
              <a:latin typeface="Calibri"/>
              <a:ea typeface="Calibri"/>
            </a:rPr>
            <a:t>Hombre</a:t>
          </a:r>
          <a:endParaRPr b="0" lang="es-ES" sz="16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762120</xdr:colOff>
      <xdr:row>1</xdr:row>
      <xdr:rowOff>142920</xdr:rowOff>
    </xdr:from>
    <xdr:to>
      <xdr:col>6</xdr:col>
      <xdr:colOff>799920</xdr:colOff>
      <xdr:row>7</xdr:row>
      <xdr:rowOff>200160</xdr:rowOff>
    </xdr:to>
    <xdr:sp>
      <xdr:nvSpPr>
        <xdr:cNvPr id="36" name="Shape 36"/>
        <xdr:cNvSpPr/>
      </xdr:nvSpPr>
      <xdr:spPr>
        <a:xfrm>
          <a:off x="5684040" y="343080"/>
          <a:ext cx="37800" cy="1257120"/>
        </a:xfrm>
        <a:prstGeom prst="rect">
          <a:avLst/>
        </a:prstGeom>
        <a:solidFill>
          <a:srgbClr val="388d3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66600</xdr:colOff>
      <xdr:row>1</xdr:row>
      <xdr:rowOff>0</xdr:rowOff>
    </xdr:from>
    <xdr:to>
      <xdr:col>33</xdr:col>
      <xdr:colOff>877680</xdr:colOff>
      <xdr:row>8</xdr:row>
      <xdr:rowOff>85680</xdr:rowOff>
    </xdr:to>
    <xdr:sp>
      <xdr:nvSpPr>
        <xdr:cNvPr id="37" name="Shape 37"/>
        <xdr:cNvSpPr/>
      </xdr:nvSpPr>
      <xdr:spPr>
        <a:xfrm>
          <a:off x="5926320" y="200160"/>
          <a:ext cx="23907240" cy="1533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800" spc="-1" strike="noStrike">
              <a:solidFill>
                <a:srgbClr val="12a6ba"/>
              </a:solidFill>
              <a:latin typeface="Arial"/>
              <a:ea typeface="Arial"/>
            </a:rPr>
            <a:t>Grupo de Especialización</a:t>
          </a:r>
          <a:endParaRPr b="0" lang="es-ES" sz="28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400" spc="-1" strike="noStrike">
              <a:solidFill>
                <a:srgbClr val="94e11c"/>
              </a:solidFill>
              <a:latin typeface="Arial"/>
              <a:ea typeface="Arial"/>
            </a:rPr>
            <a:t>Nutrición Deportiva</a:t>
          </a:r>
          <a:endParaRPr b="0" lang="es-E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4</xdr:col>
      <xdr:colOff>648000</xdr:colOff>
      <xdr:row>50</xdr:row>
      <xdr:rowOff>152280</xdr:rowOff>
    </xdr:from>
    <xdr:to>
      <xdr:col>4</xdr:col>
      <xdr:colOff>914400</xdr:colOff>
      <xdr:row>51</xdr:row>
      <xdr:rowOff>94680</xdr:rowOff>
    </xdr:to>
    <xdr:sp>
      <xdr:nvSpPr>
        <xdr:cNvPr id="38" name="Shape 23"/>
        <xdr:cNvSpPr/>
      </xdr:nvSpPr>
      <xdr:spPr>
        <a:xfrm rot="5400000">
          <a:off x="3770280" y="11782080"/>
          <a:ext cx="190080" cy="266400"/>
        </a:xfrm>
        <a:prstGeom prst="triangle">
          <a:avLst>
            <a:gd name="adj" fmla="val 50000"/>
          </a:avLst>
        </a:prstGeom>
        <a:solidFill>
          <a:srgbClr val="000000"/>
        </a:solidFill>
        <a:ln w="1270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167760</xdr:colOff>
      <xdr:row>8</xdr:row>
      <xdr:rowOff>123840</xdr:rowOff>
    </xdr:to>
    <xdr:pic>
      <xdr:nvPicPr>
        <xdr:cNvPr id="39" name="image1.png" descr=""/>
        <xdr:cNvPicPr/>
      </xdr:nvPicPr>
      <xdr:blipFill>
        <a:blip r:embed="rId1"/>
        <a:stretch/>
      </xdr:blipFill>
      <xdr:spPr>
        <a:xfrm>
          <a:off x="289440" y="200160"/>
          <a:ext cx="4800240" cy="1571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600120</xdr:colOff>
      <xdr:row>1</xdr:row>
      <xdr:rowOff>0</xdr:rowOff>
    </xdr:from>
    <xdr:to>
      <xdr:col>8</xdr:col>
      <xdr:colOff>247320</xdr:colOff>
      <xdr:row>5</xdr:row>
      <xdr:rowOff>47520</xdr:rowOff>
    </xdr:to>
    <xdr:sp>
      <xdr:nvSpPr>
        <xdr:cNvPr id="40" name="Shape 38"/>
        <xdr:cNvSpPr/>
      </xdr:nvSpPr>
      <xdr:spPr>
        <a:xfrm>
          <a:off x="3750840" y="200160"/>
          <a:ext cx="4790880" cy="8474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anchor="ctr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800" spc="-1" strike="noStrike">
              <a:solidFill>
                <a:srgbClr val="12a6ba"/>
              </a:solidFill>
              <a:latin typeface="Arial"/>
              <a:ea typeface="Arial"/>
            </a:rPr>
            <a:t>Grupo de Especialización</a:t>
          </a:r>
          <a:endParaRPr b="0" lang="es-ES" sz="28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2400" spc="-1" strike="noStrike">
              <a:solidFill>
                <a:srgbClr val="94e11c"/>
              </a:solidFill>
              <a:latin typeface="Arial"/>
              <a:ea typeface="Arial"/>
            </a:rPr>
            <a:t>Nutrición Deportiva</a:t>
          </a:r>
          <a:endParaRPr b="0" lang="es-ES" sz="2400" spc="-1" strike="noStrike">
            <a:latin typeface="Times New Roman"/>
          </a:endParaRPr>
        </a:p>
      </xdr:txBody>
    </xdr:sp>
    <xdr:clientData/>
  </xdr:twoCellAnchor>
  <xdr:twoCellAnchor editAs="oneCell">
    <xdr:from>
      <xdr:col>4</xdr:col>
      <xdr:colOff>514440</xdr:colOff>
      <xdr:row>1</xdr:row>
      <xdr:rowOff>19080</xdr:rowOff>
    </xdr:from>
    <xdr:to>
      <xdr:col>4</xdr:col>
      <xdr:colOff>552240</xdr:colOff>
      <xdr:row>5</xdr:row>
      <xdr:rowOff>56880</xdr:rowOff>
    </xdr:to>
    <xdr:sp>
      <xdr:nvSpPr>
        <xdr:cNvPr id="41" name="Shape 39"/>
        <xdr:cNvSpPr/>
      </xdr:nvSpPr>
      <xdr:spPr>
        <a:xfrm>
          <a:off x="3665160" y="219240"/>
          <a:ext cx="37800" cy="837720"/>
        </a:xfrm>
        <a:prstGeom prst="rect">
          <a:avLst/>
        </a:prstGeom>
        <a:solidFill>
          <a:srgbClr val="388d33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9360</xdr:colOff>
      <xdr:row>1</xdr:row>
      <xdr:rowOff>9360</xdr:rowOff>
    </xdr:from>
    <xdr:to>
      <xdr:col>4</xdr:col>
      <xdr:colOff>428400</xdr:colOff>
      <xdr:row>5</xdr:row>
      <xdr:rowOff>56880</xdr:rowOff>
    </xdr:to>
    <xdr:pic>
      <xdr:nvPicPr>
        <xdr:cNvPr id="42" name="image1.png" descr=""/>
        <xdr:cNvPicPr/>
      </xdr:nvPicPr>
      <xdr:blipFill>
        <a:blip r:embed="rId1"/>
        <a:stretch/>
      </xdr:blipFill>
      <xdr:spPr>
        <a:xfrm>
          <a:off x="588600" y="209520"/>
          <a:ext cx="2990520" cy="847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D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2" topLeftCell="C13" activePane="bottomRight" state="frozen"/>
      <selection pane="topLeft" activeCell="A1" activeCellId="0" sqref="A1"/>
      <selection pane="topRight" activeCell="C1" activeCellId="0" sqref="C1"/>
      <selection pane="bottomLeft" activeCell="A13" activeCellId="0" sqref="A13"/>
      <selection pane="bottomRight" activeCell="C13" activeCellId="0" sqref="C13"/>
    </sheetView>
  </sheetViews>
  <sheetFormatPr defaultColWidth="11.21875" defaultRowHeight="15" zeroHeight="false" outlineLevelRow="0" outlineLevelCol="0"/>
  <cols>
    <col collapsed="false" customWidth="true" hidden="false" outlineLevel="0" max="1" min="1" style="0" width="3.33"/>
    <col collapsed="false" customWidth="true" hidden="false" outlineLevel="0" max="2" min="2" style="0" width="10.78"/>
    <col collapsed="false" customWidth="true" hidden="false" outlineLevel="0" max="3" min="3" style="0" width="30.78"/>
    <col collapsed="false" customWidth="true" hidden="false" outlineLevel="0" max="6" min="4" style="0" width="10.78"/>
    <col collapsed="false" customWidth="true" hidden="false" outlineLevel="0" max="7" min="7" style="0" width="12.78"/>
    <col collapsed="false" customWidth="true" hidden="false" outlineLevel="0" max="9" min="8" style="0" width="10.78"/>
    <col collapsed="false" customWidth="true" hidden="false" outlineLevel="0" max="28" min="10" style="0" width="14.33"/>
    <col collapsed="false" customWidth="true" hidden="false" outlineLevel="0" max="29" min="29" style="0" width="1"/>
    <col collapsed="false" customWidth="true" hidden="false" outlineLevel="0" max="30" min="30" style="0" width="14.33"/>
  </cols>
  <sheetData>
    <row r="1" customFormat="false" ht="19.5" hidden="false" customHeight="true" outlineLevel="0" collapsed="false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customFormat="false" ht="19.5" hidden="false" customHeight="true" outlineLevel="0" collapsed="false">
      <c r="A2" s="1"/>
      <c r="B2" s="1"/>
      <c r="C2" s="1"/>
      <c r="D2" s="1"/>
      <c r="E2" s="1"/>
      <c r="F2" s="1"/>
      <c r="G2" s="2"/>
      <c r="H2" s="1"/>
      <c r="I2" s="1"/>
      <c r="J2" s="1"/>
      <c r="K2" s="3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customFormat="false" ht="19.5" hidden="false" customHeight="true" outlineLevel="0" collapsed="false">
      <c r="A3" s="1"/>
      <c r="B3" s="1"/>
      <c r="C3" s="1"/>
      <c r="D3" s="1"/>
      <c r="E3" s="1"/>
      <c r="F3" s="1"/>
      <c r="G3" s="2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customFormat="false" ht="19.5" hidden="false" customHeight="true" outlineLevel="0" collapsed="false">
      <c r="A4" s="1"/>
      <c r="B4" s="1"/>
      <c r="C4" s="1"/>
      <c r="D4" s="1"/>
      <c r="E4" s="1"/>
      <c r="F4" s="1"/>
      <c r="G4" s="2"/>
      <c r="H4" s="1"/>
      <c r="I4" s="1"/>
      <c r="J4" s="1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customFormat="false" ht="19.5" hidden="false" customHeight="true" outlineLevel="0" collapsed="false">
      <c r="A5" s="1"/>
      <c r="B5" s="1"/>
      <c r="C5" s="1"/>
      <c r="D5" s="1"/>
      <c r="E5" s="1"/>
      <c r="F5" s="1"/>
      <c r="G5" s="2"/>
      <c r="H5" s="1"/>
      <c r="I5" s="1"/>
      <c r="J5" s="1"/>
      <c r="K5" s="4" t="s">
        <v>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customFormat="false" ht="19.5" hidden="false" customHeight="true" outlineLevel="0" collapsed="false">
      <c r="A6" s="1"/>
      <c r="B6" s="1"/>
      <c r="C6" s="1"/>
      <c r="D6" s="1"/>
      <c r="E6" s="1"/>
      <c r="F6" s="1"/>
      <c r="G6" s="2"/>
      <c r="H6" s="1"/>
      <c r="I6" s="1"/>
      <c r="J6" s="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customFormat="false" ht="19.5" hidden="false" customHeight="true" outlineLevel="0" collapsed="false">
      <c r="A7" s="1"/>
      <c r="B7" s="1"/>
      <c r="C7" s="1"/>
      <c r="D7" s="1"/>
      <c r="E7" s="1"/>
      <c r="F7" s="1"/>
      <c r="G7" s="2"/>
      <c r="H7" s="1"/>
      <c r="I7" s="1"/>
      <c r="J7" s="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customFormat="false" ht="19.5" hidden="false" customHeight="true" outlineLevel="0" collapsed="false">
      <c r="A8" s="1"/>
      <c r="B8" s="1"/>
      <c r="C8" s="1"/>
      <c r="D8" s="1"/>
      <c r="E8" s="1"/>
      <c r="F8" s="1"/>
      <c r="G8" s="2"/>
      <c r="H8" s="1"/>
      <c r="I8" s="1"/>
      <c r="J8" s="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1"/>
      <c r="AD8" s="1"/>
    </row>
    <row r="9" customFormat="false" ht="60" hidden="false" customHeight="true" outlineLevel="0" collapsed="false">
      <c r="A9" s="6"/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8" t="s">
        <v>11</v>
      </c>
      <c r="L9" s="7" t="s">
        <v>12</v>
      </c>
      <c r="M9" s="7" t="s">
        <v>13</v>
      </c>
      <c r="N9" s="7" t="s">
        <v>14</v>
      </c>
      <c r="O9" s="7" t="s">
        <v>15</v>
      </c>
      <c r="P9" s="8" t="s">
        <v>15</v>
      </c>
      <c r="Q9" s="8" t="s">
        <v>16</v>
      </c>
      <c r="R9" s="8" t="s">
        <v>16</v>
      </c>
      <c r="S9" s="7" t="s">
        <v>17</v>
      </c>
      <c r="T9" s="7" t="s">
        <v>18</v>
      </c>
      <c r="U9" s="7" t="s">
        <v>18</v>
      </c>
      <c r="V9" s="7" t="s">
        <v>19</v>
      </c>
      <c r="W9" s="7" t="s">
        <v>19</v>
      </c>
      <c r="X9" s="7" t="s">
        <v>20</v>
      </c>
      <c r="Y9" s="7" t="s">
        <v>20</v>
      </c>
      <c r="Z9" s="7" t="s">
        <v>21</v>
      </c>
      <c r="AA9" s="7" t="s">
        <v>21</v>
      </c>
      <c r="AB9" s="9" t="s">
        <v>22</v>
      </c>
      <c r="AC9" s="10"/>
      <c r="AD9" s="11" t="s">
        <v>23</v>
      </c>
    </row>
    <row r="10" customFormat="false" ht="30" hidden="false" customHeight="tru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 t="s">
        <v>24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9"/>
      <c r="AC10" s="12"/>
      <c r="AD10" s="11"/>
    </row>
    <row r="11" customFormat="false" ht="30" hidden="false" customHeight="true" outlineLevel="0" collapsed="false">
      <c r="A11" s="6"/>
      <c r="B11" s="7"/>
      <c r="C11" s="7"/>
      <c r="D11" s="7" t="s">
        <v>25</v>
      </c>
      <c r="E11" s="7"/>
      <c r="F11" s="7"/>
      <c r="G11" s="7"/>
      <c r="H11" s="7" t="s">
        <v>26</v>
      </c>
      <c r="I11" s="7" t="s">
        <v>27</v>
      </c>
      <c r="J11" s="7"/>
      <c r="K11" s="7"/>
      <c r="L11" s="7"/>
      <c r="M11" s="7"/>
      <c r="N11" s="7"/>
      <c r="O11" s="7"/>
      <c r="P11" s="13" t="s">
        <v>28</v>
      </c>
      <c r="Q11" s="7" t="s">
        <v>25</v>
      </c>
      <c r="R11" s="7" t="s">
        <v>27</v>
      </c>
      <c r="S11" s="7"/>
      <c r="T11" s="7" t="s">
        <v>25</v>
      </c>
      <c r="U11" s="7" t="s">
        <v>27</v>
      </c>
      <c r="V11" s="7" t="s">
        <v>25</v>
      </c>
      <c r="W11" s="7" t="s">
        <v>27</v>
      </c>
      <c r="X11" s="7" t="s">
        <v>25</v>
      </c>
      <c r="Y11" s="7" t="s">
        <v>27</v>
      </c>
      <c r="Z11" s="7" t="s">
        <v>25</v>
      </c>
      <c r="AA11" s="7" t="s">
        <v>27</v>
      </c>
      <c r="AB11" s="9"/>
      <c r="AC11" s="14"/>
      <c r="AD11" s="11"/>
    </row>
    <row r="12" customFormat="false" ht="30" hidden="false" customHeight="true" outlineLevel="0" collapsed="false">
      <c r="A12" s="15"/>
      <c r="B12" s="7"/>
      <c r="C12" s="7"/>
      <c r="D12" s="16" t="s">
        <v>29</v>
      </c>
      <c r="E12" s="16" t="s">
        <v>30</v>
      </c>
      <c r="F12" s="16" t="s">
        <v>31</v>
      </c>
      <c r="G12" s="7"/>
      <c r="H12" s="16" t="s">
        <v>29</v>
      </c>
      <c r="I12" s="16" t="s">
        <v>32</v>
      </c>
      <c r="J12" s="17" t="s">
        <v>33</v>
      </c>
      <c r="K12" s="17" t="s">
        <v>34</v>
      </c>
      <c r="L12" s="17" t="s">
        <v>35</v>
      </c>
      <c r="M12" s="17" t="s">
        <v>36</v>
      </c>
      <c r="N12" s="17" t="s">
        <v>37</v>
      </c>
      <c r="O12" s="17" t="s">
        <v>38</v>
      </c>
      <c r="P12" s="17" t="s">
        <v>38</v>
      </c>
      <c r="Q12" s="17" t="s">
        <v>39</v>
      </c>
      <c r="R12" s="17" t="s">
        <v>39</v>
      </c>
      <c r="S12" s="17" t="s">
        <v>40</v>
      </c>
      <c r="T12" s="17" t="s">
        <v>41</v>
      </c>
      <c r="U12" s="17" t="s">
        <v>41</v>
      </c>
      <c r="V12" s="17" t="s">
        <v>42</v>
      </c>
      <c r="W12" s="17" t="s">
        <v>42</v>
      </c>
      <c r="X12" s="17" t="s">
        <v>43</v>
      </c>
      <c r="Y12" s="17" t="s">
        <v>43</v>
      </c>
      <c r="Z12" s="17" t="s">
        <v>44</v>
      </c>
      <c r="AA12" s="17" t="s">
        <v>44</v>
      </c>
      <c r="AB12" s="18" t="s">
        <v>45</v>
      </c>
      <c r="AC12" s="19"/>
      <c r="AD12" s="11"/>
    </row>
    <row r="13" customFormat="false" ht="30" hidden="false" customHeight="true" outlineLevel="0" collapsed="false">
      <c r="A13" s="20"/>
      <c r="B13" s="21" t="n">
        <v>1</v>
      </c>
      <c r="C13" s="22"/>
      <c r="D13" s="23" t="n">
        <v>91.2</v>
      </c>
      <c r="E13" s="24" t="n">
        <v>178</v>
      </c>
      <c r="F13" s="25" t="n">
        <v>48</v>
      </c>
      <c r="G13" s="25" t="n">
        <v>1</v>
      </c>
      <c r="H13" s="23"/>
      <c r="I13" s="23"/>
      <c r="J13" s="26" t="n">
        <f aca="false">IF(OR(D13="",E13="",F13="",G13=""),"",IF(G13=1,66.473 + (13.752*D13) + (5.003*E13) - (6.755*F13),655.096 + (9.563*D13) + (1.85*E13) - (4.676*F13)))</f>
        <v>1886.9494</v>
      </c>
      <c r="K13" s="26" t="str">
        <f aca="false">IF(I13="","",370+(21.6*I13))</f>
        <v/>
      </c>
      <c r="L13" s="26" t="str">
        <f aca="false">IF(I13="","",500+(22*I13))</f>
        <v/>
      </c>
      <c r="M13" s="26" t="n">
        <f aca="false">IF(OR(D13="",E13="",F13="",G13=""),"",IF(G13=1,88.362 + (13.397*D13) + (4.799*E13) - (5.677*F13),447.593 + (9.247*D13) + (3.098*E13) - (4.33*F13)))</f>
        <v>1891.8944</v>
      </c>
      <c r="N13" s="26" t="n">
        <f aca="false">IF(OR(D13="",F13&lt;18,G13=""),"",IF(G13=1,IF(F13&gt;=18,IF(F13&lt;=30,15.3*D13+679,IF(F13&lt;=60,11.6*D13+879,13.5*D13+487))),IF(F13&gt;=18,IF(F13&lt;=30,14.7*D13+496,IF(F13&lt;=60,8.7*D13+829,10.5*D13+596)))))</f>
        <v>1936.92</v>
      </c>
      <c r="O13" s="26" t="n">
        <f aca="false">IF(OR(D13="",G13=""),"",IF(G13=1,879 + (10.2*D13),795 + (7.18*D13)))</f>
        <v>1809.24</v>
      </c>
      <c r="P13" s="26" t="str">
        <f aca="false">IF(OR(D13="",G13="",G13=1),"",IF(G13=0,50.4+21.1*D13))</f>
        <v/>
      </c>
      <c r="Q13" s="26" t="n">
        <f aca="false">IF(OR(D13="",E13="",F13="",G13=""),"",IF(G13=1,(10*D13)+(6.25*E13)-(5*F13)+5,(10*D13)+(6.25*E13)-(5*F13)-161))</f>
        <v>1789.5</v>
      </c>
      <c r="R13" s="26" t="str">
        <f aca="false">IF(I13="","",19.7*I13+413)</f>
        <v/>
      </c>
      <c r="S13" s="26" t="n">
        <f aca="false">IF(OR(D13="",E13="",G13=0),"",-857+9*D13 + 11.7*E13)</f>
        <v>2046.4</v>
      </c>
      <c r="T13" s="26" t="n">
        <f aca="false">IF(OR(D13="",F13="",G13=""),"",239*(0.047*D13+1.009*G13-0.01452*F13+3.21))</f>
        <v>1866.21716</v>
      </c>
      <c r="U13" s="26" t="str">
        <f aca="false">IF(OR(F13="",G13="",H13="",I13=""),"",239*(0.05192*I13+0.04036*H13+0.869*G13-0.01181*F13+2.992))</f>
        <v/>
      </c>
      <c r="V13" s="26" t="n">
        <f aca="false">IF(OR(D13="",E13="",F13="",G13=""),"",0.239*(49.94*D13+2459.053*(E13/100)-34.014*F13+799.257*G13+122.502))</f>
        <v>1964.75431226</v>
      </c>
      <c r="W13" s="26" t="str">
        <f aca="false">IF(I13="","",0.239*(95.272*I13+2026.161))</f>
        <v/>
      </c>
      <c r="X13" s="26" t="n">
        <f aca="false">IF(D13=""," ",24.8*D13+10)</f>
        <v>2271.76</v>
      </c>
      <c r="Y13" s="26" t="str">
        <f aca="false">IF(OR(D13="",I13="")," ",25.9*I13+284)</f>
        <v> </v>
      </c>
      <c r="Z13" s="26" t="str">
        <f aca="false">IF(OR(D13="",F13="",G13="")," ",IF(AND(F13&gt;=1,F13&lt;=20),708.764+8.126*D13+283.897*G13+7.887*F13,""))</f>
        <v/>
      </c>
      <c r="AA13" s="26" t="str">
        <f aca="false">IF(OR(F13="",H13="",I13="")," ",IF(AND(F13&gt;=1,F13&lt;=20),EXP(-0.055+0.535*LN(I13)-0.095*LN(H13))*238.85,
IF(AND(F13&gt;=21,F13&lt;=60),EXP(-0.945+0.707*LN(I13)+0.019*LN(H13))*238.85,"")))</f>
        <v> </v>
      </c>
      <c r="AB13" s="27" t="n">
        <f aca="false">IF(OR(D13="",E13="",F13="",G13=""), " ", IF(G13=1, (9.65*D13) + (573*(E13/100)) - (5.08*F13) + 260, 7.38*D13) + (607*(E13/100)) - (2.31*F13) + 43)</f>
        <v>2928.76</v>
      </c>
      <c r="AC13" s="27"/>
      <c r="AD13" s="28" t="str">
        <f aca="false">IF(OR(D13="",E13="",F13="",G13="",H13="",I13=""),"",AVERAGE(J13:AB13))</f>
        <v/>
      </c>
    </row>
    <row r="14" customFormat="false" ht="30" hidden="false" customHeight="true" outlineLevel="0" collapsed="false">
      <c r="A14" s="20"/>
      <c r="B14" s="29" t="n">
        <v>2</v>
      </c>
      <c r="C14" s="30"/>
      <c r="D14" s="31"/>
      <c r="E14" s="32"/>
      <c r="F14" s="33"/>
      <c r="G14" s="33"/>
      <c r="H14" s="31"/>
      <c r="I14" s="31"/>
      <c r="J14" s="34" t="str">
        <f aca="false">IF(OR(D14="",E14="",F14="",G14=""),"",IF(G14=1,66.473 + (13.752*D14) + (5.003*E14) - (6.755*F14),655.096 + (9.563*D14) + (1.85*E14) - (4.676*F14)))</f>
        <v/>
      </c>
      <c r="K14" s="34" t="str">
        <f aca="false">IF(I14="","",370+(21.6*I14))</f>
        <v/>
      </c>
      <c r="L14" s="34" t="str">
        <f aca="false">IF(I14="","",500+(22*I14))</f>
        <v/>
      </c>
      <c r="M14" s="34" t="str">
        <f aca="false">IF(OR(D14="",E14="",F14="",G14=""),"",IF(G14=1,88.362 + (13.397*D14) + (4.799*E14) - (5.677*F14),447.593 + (9.247*D14) + (3.098*E14) - (4.33*F14)))</f>
        <v/>
      </c>
      <c r="N14" s="34" t="str">
        <f aca="false">IF(OR(D14="",F14&lt;18,G14=""),"",IF(G14=1,IF(F14&gt;=18,IF(F14&lt;=30,15.3*D14+679,IF(F14&lt;=60,11.6*D14+879,13.5*D14+487))),IF(F14&gt;=18,IF(F14&lt;=30,14.7*D14+496,IF(F14&lt;=60,8.7*D14+829,10.5*D14+596)))))</f>
        <v/>
      </c>
      <c r="O14" s="34" t="str">
        <f aca="false">IF(OR(D14="",G14=""),"",IF(G14=1,879 + (10.2*D14),795 + (7.18*D14)))</f>
        <v/>
      </c>
      <c r="P14" s="34" t="str">
        <f aca="false">IF(OR(D14="",G14="",G14=1),"",IF(G14=0,50.4+21.1*D14))</f>
        <v/>
      </c>
      <c r="Q14" s="34" t="str">
        <f aca="false">IF(OR(D14="",E14="",F14="",G14=""),"",IF(G14=1,(10*D14)+(6.25*E14)-(5*F14)+5,(10*D14)+(6.25*E14)-(5*F14)-161))</f>
        <v/>
      </c>
      <c r="R14" s="34" t="str">
        <f aca="false">IF(I14="","",19.7*I14+413)</f>
        <v/>
      </c>
      <c r="S14" s="34" t="str">
        <f aca="false">IF(OR(D14="",E14="",G14=0),"",-857+9*D14 + 11.7*E14)</f>
        <v/>
      </c>
      <c r="T14" s="34" t="str">
        <f aca="false">IF(OR(D14="",F14="",G14=""),"",239*(0.047*D14+1.009*G14-0.01452*F14+3.21))</f>
        <v/>
      </c>
      <c r="U14" s="34" t="str">
        <f aca="false">IF(OR(F14="",G14="",H14="",I14=""),"",239*(0.05192*I14+0.04036*H14+0.869*G14-0.01181*F14+2.992))</f>
        <v/>
      </c>
      <c r="V14" s="34" t="str">
        <f aca="false">IF(OR(D14="",E14="",F14="",G14=""),"",0.239*(49.94*D14+2459.053*(E14/100)-34.014*F14+799.257*G14+122.502))</f>
        <v/>
      </c>
      <c r="W14" s="34" t="str">
        <f aca="false">IF(I14="","",0.239*(95.272*I14+2026.161))</f>
        <v/>
      </c>
      <c r="X14" s="34" t="str">
        <f aca="false">IF(D14=""," ",24.8*D14+10)</f>
        <v> </v>
      </c>
      <c r="Y14" s="34" t="str">
        <f aca="false">IF(OR(D14="",I14="")," ",25.9*I14+284)</f>
        <v> </v>
      </c>
      <c r="Z14" s="34" t="str">
        <f aca="false">IF(OR(D14="",F14="",G14="")," ",IF(AND(F14&gt;=1,F14&lt;=20),708.764+8.126*D14+283.897*G14+7.887*F14,""))</f>
        <v> </v>
      </c>
      <c r="AA14" s="34" t="str">
        <f aca="false">IF(OR(F14="",H14="",I14="")," ",IF(AND(F14&gt;=1,F14&lt;=20),EXP(-0.055+0.535*LN(I14)-0.095*LN(H14))*238.85,
IF(AND(F14&gt;=21,F14&lt;=60),EXP(-0.945+0.707*LN(I14)+0.019*LN(H14))*238.85,"")))</f>
        <v> </v>
      </c>
      <c r="AB14" s="35" t="str">
        <f aca="false">IF(OR(D14="",E14="",F14="",G14=""), " ", IF(G14=1, (9.65*D14) + (573*(E14/100)) - (5.08*F14) + 260, 7.38*D14) + (607*(E14/100)) - (2.31*F14) + 43)</f>
        <v> </v>
      </c>
      <c r="AC14" s="27"/>
      <c r="AD14" s="36" t="str">
        <f aca="false">IF(OR(D14="",E14="",F14="",G14="",H14="",I14=""),"",AVERAGE(J14:AB14))</f>
        <v/>
      </c>
    </row>
    <row r="15" customFormat="false" ht="30" hidden="false" customHeight="true" outlineLevel="0" collapsed="false">
      <c r="A15" s="20"/>
      <c r="B15" s="21" t="n">
        <v>3</v>
      </c>
      <c r="C15" s="22"/>
      <c r="D15" s="23"/>
      <c r="E15" s="24"/>
      <c r="F15" s="25"/>
      <c r="G15" s="25"/>
      <c r="H15" s="23"/>
      <c r="I15" s="23"/>
      <c r="J15" s="26" t="str">
        <f aca="false">IF(OR(D15="",E15="",F15="",G15=""),"",IF(G15=1,66.473 + (13.752*D15) + (5.003*E15) - (6.755*F15),655.096 + (9.563*D15) + (1.85*E15) - (4.676*F15)))</f>
        <v/>
      </c>
      <c r="K15" s="26" t="str">
        <f aca="false">IF(I15="","",370+(21.6*I15))</f>
        <v/>
      </c>
      <c r="L15" s="26" t="str">
        <f aca="false">IF(I15="","",500+(22*I15))</f>
        <v/>
      </c>
      <c r="M15" s="26" t="str">
        <f aca="false">IF(OR(D15="",E15="",F15="",G15=""),"",IF(G15=1,88.362 + (13.397*D15) + (4.799*E15) - (5.677*F15),447.593 + (9.247*D15) + (3.098*E15) - (4.33*F15)))</f>
        <v/>
      </c>
      <c r="N15" s="26" t="str">
        <f aca="false">IF(OR(D15="",F15&lt;18,G15=""),"",IF(G15=1,IF(F15&gt;=18,IF(F15&lt;=30,15.3*D15+679,IF(F15&lt;=60,11.6*D15+879,13.5*D15+487))),IF(F15&gt;=18,IF(F15&lt;=30,14.7*D15+496,IF(F15&lt;=60,8.7*D15+829,10.5*D15+596)))))</f>
        <v/>
      </c>
      <c r="O15" s="26" t="str">
        <f aca="false">IF(OR(D15="",G15=""),"",IF(G15=1,879 + (10.2*D15),795 + (7.18*D15)))</f>
        <v/>
      </c>
      <c r="P15" s="26" t="str">
        <f aca="false">IF(OR(D15="",G15="",G15=1),"",IF(G15=0,50.4+21.1*D15))</f>
        <v/>
      </c>
      <c r="Q15" s="26" t="str">
        <f aca="false">IF(OR(D15="",E15="",F15="",G15=""),"",IF(G15=1,(10*D15)+(6.25*E15)-(5*F15)+5,(10*D15)+(6.25*E15)-(5*F15)-161))</f>
        <v/>
      </c>
      <c r="R15" s="26" t="str">
        <f aca="false">IF(I15="","",19.7*I15+413)</f>
        <v/>
      </c>
      <c r="S15" s="26" t="str">
        <f aca="false">IF(OR(D15="",E15="",G15=0),"",-857+9*D15 + 11.7*E15)</f>
        <v/>
      </c>
      <c r="T15" s="26" t="str">
        <f aca="false">IF(OR(D15="",F15="",G15=""),"",239*(0.047*D15+1.009*G15-0.01452*F15+3.21))</f>
        <v/>
      </c>
      <c r="U15" s="26" t="str">
        <f aca="false">IF(OR(F15="",G15="",H15="",I15=""),"",239*(0.05192*I15+0.04036*H15+0.869*G15-0.01181*F15+2.992))</f>
        <v/>
      </c>
      <c r="V15" s="26" t="str">
        <f aca="false">IF(OR(D15="",E15="",F15="",G15=""),"",0.239*(49.94*D15+2459.053*(E15/100)-34.014*F15+799.257*G15+122.502))</f>
        <v/>
      </c>
      <c r="W15" s="26" t="str">
        <f aca="false">IF(I15="","",0.239*(95.272*I15+2026.161))</f>
        <v/>
      </c>
      <c r="X15" s="26" t="str">
        <f aca="false">IF(D15=""," ",24.8*D15+10)</f>
        <v> </v>
      </c>
      <c r="Y15" s="26" t="str">
        <f aca="false">IF(OR(D15="",I15="")," ",25.9*I15+284)</f>
        <v> </v>
      </c>
      <c r="Z15" s="26" t="str">
        <f aca="false">IF(OR(D15="",F15="",G15="")," ",IF(AND(F15&gt;=1,F15&lt;=20),708.764+8.126*D15+283.897*G15+7.887*F15,""))</f>
        <v> </v>
      </c>
      <c r="AA15" s="26" t="str">
        <f aca="false">IF(OR(F15="",H15="",I15="")," ",IF(AND(F15&gt;=1,F15&lt;=20),EXP(-0.055+0.535*LN(I15)-0.095*LN(H15))*238.85,
IF(AND(F15&gt;=21,F15&lt;=60),EXP(-0.945+0.707*LN(I15)+0.019*LN(H15))*238.85,"")))</f>
        <v> </v>
      </c>
      <c r="AB15" s="27" t="str">
        <f aca="false">IF(OR(D15="",E15="",F15="",G15=""), " ", IF(G15=1, (9.65*D15) + (573*(E15/100)) - (5.08*F15) + 260, 7.38*D15) + (607*(E15/100)) - (2.31*F15) + 43)</f>
        <v> </v>
      </c>
      <c r="AC15" s="27"/>
      <c r="AD15" s="28" t="str">
        <f aca="false">IF(OR(D15="",E15="",F15="",G15="",H15="",I15=""),"",AVERAGE(J15:AB15))</f>
        <v/>
      </c>
    </row>
    <row r="16" customFormat="false" ht="30" hidden="false" customHeight="true" outlineLevel="0" collapsed="false">
      <c r="A16" s="20"/>
      <c r="B16" s="29" t="n">
        <v>4</v>
      </c>
      <c r="C16" s="30"/>
      <c r="D16" s="31"/>
      <c r="E16" s="32"/>
      <c r="F16" s="33"/>
      <c r="G16" s="33"/>
      <c r="H16" s="31"/>
      <c r="I16" s="31"/>
      <c r="J16" s="34" t="str">
        <f aca="false">IF(OR(D16="",E16="",F16="",G16=""),"",IF(G16=1,66.473 + (13.752*D16) + (5.003*E16) - (6.755*F16),655.096 + (9.563*D16) + (1.85*E16) - (4.676*F16)))</f>
        <v/>
      </c>
      <c r="K16" s="34" t="str">
        <f aca="false">IF(I16="","",370+(21.6*I16))</f>
        <v/>
      </c>
      <c r="L16" s="34" t="str">
        <f aca="false">IF(I16="","",500+(22*I16))</f>
        <v/>
      </c>
      <c r="M16" s="34" t="str">
        <f aca="false">IF(OR(D16="",E16="",F16="",G16=""),"",IF(G16=1,88.362 + (13.397*D16) + (4.799*E16) - (5.677*F16),447.593 + (9.247*D16) + (3.098*E16) - (4.33*F16)))</f>
        <v/>
      </c>
      <c r="N16" s="34" t="str">
        <f aca="false">IF(OR(D16="",F16&lt;18,G16=""),"",IF(G16=1,IF(F16&gt;=18,IF(F16&lt;=30,15.3*D16+679,IF(F16&lt;=60,11.6*D16+879,13.5*D16+487))),IF(F16&gt;=18,IF(F16&lt;=30,14.7*D16+496,IF(F16&lt;=60,8.7*D16+829,10.5*D16+596)))))</f>
        <v/>
      </c>
      <c r="O16" s="34" t="str">
        <f aca="false">IF(OR(D16="",G16=""),"",IF(G16=1,879 + (10.2*D16),795 + (7.18*D16)))</f>
        <v/>
      </c>
      <c r="P16" s="34" t="str">
        <f aca="false">IF(OR(D16="",G16="",G16=1),"",IF(G16=0,50.4+21.1*D16))</f>
        <v/>
      </c>
      <c r="Q16" s="34" t="str">
        <f aca="false">IF(OR(D16="",E16="",F16="",G16=""),"",IF(G16=1,(10*D16)+(6.25*E16)-(5*F16)+5,(10*D16)+(6.25*E16)-(5*F16)-161))</f>
        <v/>
      </c>
      <c r="R16" s="34" t="str">
        <f aca="false">IF(I16="","",19.7*I16+413)</f>
        <v/>
      </c>
      <c r="S16" s="34" t="str">
        <f aca="false">IF(OR(D16="",E16="",G16=0),"",-857+9*D16 + 11.7*E16)</f>
        <v/>
      </c>
      <c r="T16" s="34" t="str">
        <f aca="false">IF(OR(D16="",F16="",G16=""),"",239*(0.047*D16+1.009*G16-0.01452*F16+3.21))</f>
        <v/>
      </c>
      <c r="U16" s="34" t="str">
        <f aca="false">IF(OR(F16="",G16="",H16="",I16=""),"",239*(0.05192*I16+0.04036*H16+0.869*G16-0.01181*F16+2.992))</f>
        <v/>
      </c>
      <c r="V16" s="34" t="str">
        <f aca="false">IF(OR(D16="",E16="",F16="",G16=""),"",0.239*(49.94*D16+2459.053*(E16/100)-34.014*F16+799.257*G16+122.502))</f>
        <v/>
      </c>
      <c r="W16" s="34" t="str">
        <f aca="false">IF(I16="","",0.239*(95.272*I16+2026.161))</f>
        <v/>
      </c>
      <c r="X16" s="34" t="str">
        <f aca="false">IF(D16=""," ",24.8*D16+10)</f>
        <v> </v>
      </c>
      <c r="Y16" s="34" t="str">
        <f aca="false">IF(OR(D16="",I16="")," ",25.9*I16+284)</f>
        <v> </v>
      </c>
      <c r="Z16" s="34" t="str">
        <f aca="false">IF(OR(D16="",F16="",G16="")," ",IF(AND(F16&gt;=1,F16&lt;=20),708.764+8.126*D16+283.897*G16+7.887*F16,""))</f>
        <v> </v>
      </c>
      <c r="AA16" s="34" t="str">
        <f aca="false">IF(OR(F16="",H16="",I16="")," ",IF(AND(F16&gt;=1,F16&lt;=20),EXP(-0.055+0.535*LN(I16)-0.095*LN(H16))*238.85,
IF(AND(F16&gt;=21,F16&lt;=60),EXP(-0.945+0.707*LN(I16)+0.019*LN(H16))*238.85,"")))</f>
        <v> </v>
      </c>
      <c r="AB16" s="35" t="str">
        <f aca="false">IF(OR(D16="",E16="",F16="",G16=""), " ", IF(G16=1, (9.65*D16) + (573*(E16/100)) - (5.08*F16) + 260, 7.38*D16) + (607*(E16/100)) - (2.31*F16) + 43)</f>
        <v> </v>
      </c>
      <c r="AC16" s="27"/>
      <c r="AD16" s="36" t="str">
        <f aca="false">IF(OR(D16="",E16="",F16="",G16="",H16="",I16=""),"",AVERAGE(J16:AB16))</f>
        <v/>
      </c>
    </row>
    <row r="17" customFormat="false" ht="30" hidden="false" customHeight="true" outlineLevel="0" collapsed="false">
      <c r="A17" s="20"/>
      <c r="B17" s="21" t="n">
        <v>5</v>
      </c>
      <c r="C17" s="22"/>
      <c r="D17" s="23"/>
      <c r="E17" s="24"/>
      <c r="F17" s="25"/>
      <c r="G17" s="25"/>
      <c r="H17" s="23"/>
      <c r="I17" s="23"/>
      <c r="J17" s="26" t="str">
        <f aca="false">IF(OR(D17="",E17="",F17="",G17=""),"",IF(G17=1,66.473 + (13.752*D17) + (5.003*E17) - (6.755*F17),655.096 + (9.563*D17) + (1.85*E17) - (4.676*F17)))</f>
        <v/>
      </c>
      <c r="K17" s="26" t="str">
        <f aca="false">IF(I17="","",370+(21.6*I17))</f>
        <v/>
      </c>
      <c r="L17" s="26" t="str">
        <f aca="false">IF(I17="","",500+(22*I17))</f>
        <v/>
      </c>
      <c r="M17" s="26" t="str">
        <f aca="false">IF(OR(D17="",E17="",F17="",G17=""),"",IF(G17=1,88.362 + (13.397*D17) + (4.799*E17) - (5.677*F17),447.593 + (9.247*D17) + (3.098*E17) - (4.33*F17)))</f>
        <v/>
      </c>
      <c r="N17" s="26" t="str">
        <f aca="false">IF(OR(D17="",F17&lt;18,G17=""),"",IF(G17=1,IF(F17&gt;=18,IF(F17&lt;=30,15.3*D17+679,IF(F17&lt;=60,11.6*D17+879,13.5*D17+487))),IF(F17&gt;=18,IF(F17&lt;=30,14.7*D17+496,IF(F17&lt;=60,8.7*D17+829,10.5*D17+596)))))</f>
        <v/>
      </c>
      <c r="O17" s="26" t="str">
        <f aca="false">IF(OR(D17="",G17=""),"",IF(G17=1,879 + (10.2*D17),795 + (7.18*D17)))</f>
        <v/>
      </c>
      <c r="P17" s="26" t="str">
        <f aca="false">IF(OR(D17="",G17="",G17=1),"",IF(G17=0,50.4+21.1*D17))</f>
        <v/>
      </c>
      <c r="Q17" s="26" t="str">
        <f aca="false">IF(OR(D17="",E17="",F17="",G17=""),"",IF(G17=1,(10*D17)+(6.25*E17)-(5*F17)+5,(10*D17)+(6.25*E17)-(5*F17)-161))</f>
        <v/>
      </c>
      <c r="R17" s="26" t="str">
        <f aca="false">IF(I17="","",19.7*I17+413)</f>
        <v/>
      </c>
      <c r="S17" s="26" t="str">
        <f aca="false">IF(OR(D17="",E17="",G17=0),"",-857+9*D17 + 11.7*E17)</f>
        <v/>
      </c>
      <c r="T17" s="26" t="str">
        <f aca="false">IF(OR(D17="",F17="",G17=""),"",239*(0.047*D17+1.009*G17-0.01452*F17+3.21))</f>
        <v/>
      </c>
      <c r="U17" s="26" t="str">
        <f aca="false">IF(OR(F17="",G17="",H17="",I17=""),"",239*(0.05192*I17+0.04036*H17+0.869*G17-0.01181*F17+2.992))</f>
        <v/>
      </c>
      <c r="V17" s="26" t="str">
        <f aca="false">IF(OR(D17="",E17="",F17="",G17=""),"",0.239*(49.94*D17+2459.053*(E17/100)-34.014*F17+799.257*G17+122.502))</f>
        <v/>
      </c>
      <c r="W17" s="26" t="str">
        <f aca="false">IF(I17="","",0.239*(95.272*I17+2026.161))</f>
        <v/>
      </c>
      <c r="X17" s="26" t="str">
        <f aca="false">IF(D17=""," ",24.8*D17+10)</f>
        <v> </v>
      </c>
      <c r="Y17" s="26" t="str">
        <f aca="false">IF(OR(D17="",I17="")," ",25.9*I17+284)</f>
        <v> </v>
      </c>
      <c r="Z17" s="26" t="str">
        <f aca="false">IF(OR(D17="",F17="",G17="")," ",IF(AND(F17&gt;=1,F17&lt;=20),708.764+8.126*D17+283.897*G17+7.887*F17,""))</f>
        <v> </v>
      </c>
      <c r="AA17" s="26" t="str">
        <f aca="false">IF(OR(F17="",H17="",I17="")," ",IF(AND(F17&gt;=1,F17&lt;=20),EXP(-0.055+0.535*LN(I17)-0.095*LN(H17))*238.85,
IF(AND(F17&gt;=21,F17&lt;=60),EXP(-0.945+0.707*LN(I17)+0.019*LN(H17))*238.85,"")))</f>
        <v> </v>
      </c>
      <c r="AB17" s="27" t="str">
        <f aca="false">IF(OR(D17="",E17="",F17="",G17=""), " ", IF(G17=1, (9.65*D17) + (573*(E17/100)) - (5.08*F17) + 260, 7.38*D17) + (607*(E17/100)) - (2.31*F17) + 43)</f>
        <v> </v>
      </c>
      <c r="AC17" s="27"/>
      <c r="AD17" s="28" t="str">
        <f aca="false">IF(OR(D17="",E17="",F17="",G17="",H17="",I17=""),"",AVERAGE(J17:AB17))</f>
        <v/>
      </c>
    </row>
    <row r="18" customFormat="false" ht="30" hidden="false" customHeight="true" outlineLevel="0" collapsed="false">
      <c r="A18" s="20"/>
      <c r="B18" s="29" t="n">
        <v>6</v>
      </c>
      <c r="C18" s="30"/>
      <c r="D18" s="31"/>
      <c r="E18" s="32"/>
      <c r="F18" s="33"/>
      <c r="G18" s="33"/>
      <c r="H18" s="31"/>
      <c r="I18" s="31"/>
      <c r="J18" s="34" t="str">
        <f aca="false">IF(OR(D18="",E18="",F18="",G18=""),"",IF(G18=1,66.473 + (13.752*D18) + (5.003*E18) - (6.755*F18),655.096 + (9.563*D18) + (1.85*E18) - (4.676*F18)))</f>
        <v/>
      </c>
      <c r="K18" s="34" t="str">
        <f aca="false">IF(I18="","",370+(21.6*I18))</f>
        <v/>
      </c>
      <c r="L18" s="34" t="str">
        <f aca="false">IF(I18="","",500+(22*I18))</f>
        <v/>
      </c>
      <c r="M18" s="34" t="str">
        <f aca="false">IF(OR(D18="",E18="",F18="",G18=""),"",IF(G18=1,88.362 + (13.397*D18) + (4.799*E18) - (5.677*F18),447.593 + (9.247*D18) + (3.098*E18) - (4.33*F18)))</f>
        <v/>
      </c>
      <c r="N18" s="34" t="str">
        <f aca="false">IF(OR(D18="",F18&lt;18,G18=""),"",IF(G18=1,IF(F18&gt;=18,IF(F18&lt;=30,15.3*D18+679,IF(F18&lt;=60,11.6*D18+879,13.5*D18+487))),IF(F18&gt;=18,IF(F18&lt;=30,14.7*D18+496,IF(F18&lt;=60,8.7*D18+829,10.5*D18+596)))))</f>
        <v/>
      </c>
      <c r="O18" s="34" t="str">
        <f aca="false">IF(OR(D18="",G18=""),"",IF(G18=1,879 + (10.2*D18),795 + (7.18*D18)))</f>
        <v/>
      </c>
      <c r="P18" s="34" t="str">
        <f aca="false">IF(OR(D18="",G18="",G18=1),"",IF(G18=0,50.4+21.1*D18))</f>
        <v/>
      </c>
      <c r="Q18" s="34" t="str">
        <f aca="false">IF(OR(D18="",E18="",F18="",G18=""),"",IF(G18=1,(10*D18)+(6.25*E18)-(5*F18)+5,(10*D18)+(6.25*E18)-(5*F18)-161))</f>
        <v/>
      </c>
      <c r="R18" s="34" t="str">
        <f aca="false">IF(I18="","",19.7*I18+413)</f>
        <v/>
      </c>
      <c r="S18" s="34" t="str">
        <f aca="false">IF(OR(D18="",E18="",G18=0),"",-857+9*D18 + 11.7*E18)</f>
        <v/>
      </c>
      <c r="T18" s="34" t="str">
        <f aca="false">IF(OR(D18="",F18="",G18=""),"",239*(0.047*D18+1.009*G18-0.01452*F18+3.21))</f>
        <v/>
      </c>
      <c r="U18" s="34" t="str">
        <f aca="false">IF(OR(F18="",G18="",H18="",I18=""),"",239*(0.05192*I18+0.04036*H18+0.869*G18-0.01181*F18+2.992))</f>
        <v/>
      </c>
      <c r="V18" s="34" t="str">
        <f aca="false">IF(OR(D18="",E18="",F18="",G18=""),"",0.239*(49.94*D18+2459.053*(E18/100)-34.014*F18+799.257*G18+122.502))</f>
        <v/>
      </c>
      <c r="W18" s="34" t="str">
        <f aca="false">IF(I18="","",0.239*(95.272*I18+2026.161))</f>
        <v/>
      </c>
      <c r="X18" s="34" t="str">
        <f aca="false">IF(D18=""," ",24.8*D18+10)</f>
        <v> </v>
      </c>
      <c r="Y18" s="34" t="str">
        <f aca="false">IF(OR(D18="",I18="")," ",25.9*I18+284)</f>
        <v> </v>
      </c>
      <c r="Z18" s="34" t="str">
        <f aca="false">IF(OR(D18="",F18="",G18="")," ",IF(AND(F18&gt;=1,F18&lt;=20),708.764+8.126*D18+283.897*G18+7.887*F18,""))</f>
        <v> </v>
      </c>
      <c r="AA18" s="34" t="str">
        <f aca="false">IF(OR(F18="",H18="",I18="")," ",IF(AND(F18&gt;=1,F18&lt;=20),EXP(-0.055+0.535*LN(I18)-0.095*LN(H18))*238.85,
IF(AND(F18&gt;=21,F18&lt;=60),EXP(-0.945+0.707*LN(I18)+0.019*LN(H18))*238.85,"")))</f>
        <v> </v>
      </c>
      <c r="AB18" s="35" t="str">
        <f aca="false">IF(OR(D18="",E18="",F18="",G18=""), " ", IF(G18=1, (9.65*D18) + (573*(E18/100)) - (5.08*F18) + 260, 7.38*D18) + (607*(E18/100)) - (2.31*F18) + 43)</f>
        <v> </v>
      </c>
      <c r="AC18" s="27"/>
      <c r="AD18" s="36" t="str">
        <f aca="false">IF(OR(D18="",E18="",F18="",G18="",H18="",I18=""),"",AVERAGE(J18:AB18))</f>
        <v/>
      </c>
    </row>
    <row r="19" customFormat="false" ht="30" hidden="false" customHeight="true" outlineLevel="0" collapsed="false">
      <c r="A19" s="20"/>
      <c r="B19" s="21" t="n">
        <v>7</v>
      </c>
      <c r="C19" s="22"/>
      <c r="D19" s="23"/>
      <c r="E19" s="24"/>
      <c r="F19" s="25"/>
      <c r="G19" s="25"/>
      <c r="H19" s="23"/>
      <c r="I19" s="23"/>
      <c r="J19" s="26" t="str">
        <f aca="false">IF(OR(D19="",E19="",F19="",G19=""),"",IF(G19=1,66.473 + (13.752*D19) + (5.003*E19) - (6.755*F19),655.096 + (9.563*D19) + (1.85*E19) - (4.676*F19)))</f>
        <v/>
      </c>
      <c r="K19" s="26" t="str">
        <f aca="false">IF(I19="","",370+(21.6*I19))</f>
        <v/>
      </c>
      <c r="L19" s="26" t="str">
        <f aca="false">IF(I19="","",500+(22*I19))</f>
        <v/>
      </c>
      <c r="M19" s="26" t="str">
        <f aca="false">IF(OR(D19="",E19="",F19="",G19=""),"",IF(G19=1,88.362 + (13.397*D19) + (4.799*E19) - (5.677*F19),447.593 + (9.247*D19) + (3.098*E19) - (4.33*F19)))</f>
        <v/>
      </c>
      <c r="N19" s="26" t="str">
        <f aca="false">IF(OR(D19="",F19&lt;18,G19=""),"",IF(G19=1,IF(F19&gt;=18,IF(F19&lt;=30,15.3*D19+679,IF(F19&lt;=60,11.6*D19+879,13.5*D19+487))),IF(F19&gt;=18,IF(F19&lt;=30,14.7*D19+496,IF(F19&lt;=60,8.7*D19+829,10.5*D19+596)))))</f>
        <v/>
      </c>
      <c r="O19" s="26" t="str">
        <f aca="false">IF(OR(D19="",G19=""),"",IF(G19=1,879 + (10.2*D19),795 + (7.18*D19)))</f>
        <v/>
      </c>
      <c r="P19" s="26" t="str">
        <f aca="false">IF(OR(D19="",G19="",G19=1),"",IF(G19=0,50.4+21.1*D19))</f>
        <v/>
      </c>
      <c r="Q19" s="26" t="str">
        <f aca="false">IF(OR(D19="",E19="",F19="",G19=""),"",IF(G19=1,(10*D19)+(6.25*E19)-(5*F19)+5,(10*D19)+(6.25*E19)-(5*F19)-161))</f>
        <v/>
      </c>
      <c r="R19" s="26" t="str">
        <f aca="false">IF(I19="","",19.7*I19+413)</f>
        <v/>
      </c>
      <c r="S19" s="26" t="str">
        <f aca="false">IF(OR(D19="",E19="",G19=0),"",-857+9*D19 + 11.7*E19)</f>
        <v/>
      </c>
      <c r="T19" s="26" t="str">
        <f aca="false">IF(OR(D19="",F19="",G19=""),"",239*(0.047*D19+1.009*G19-0.01452*F19+3.21))</f>
        <v/>
      </c>
      <c r="U19" s="26" t="str">
        <f aca="false">IF(OR(F19="",G19="",H19="",I19=""),"",239*(0.05192*I19+0.04036*H19+0.869*G19-0.01181*F19+2.992))</f>
        <v/>
      </c>
      <c r="V19" s="26" t="str">
        <f aca="false">IF(OR(D19="",E19="",F19="",G19=""),"",0.239*(49.94*D19+2459.053*(E19/100)-34.014*F19+799.257*G19+122.502))</f>
        <v/>
      </c>
      <c r="W19" s="26" t="str">
        <f aca="false">IF(I19="","",0.239*(95.272*I19+2026.161))</f>
        <v/>
      </c>
      <c r="X19" s="26" t="str">
        <f aca="false">IF(D19=""," ",24.8*D19+10)</f>
        <v> </v>
      </c>
      <c r="Y19" s="26" t="str">
        <f aca="false">IF(OR(D19="",I19="")," ",25.9*I19+284)</f>
        <v> </v>
      </c>
      <c r="Z19" s="26" t="str">
        <f aca="false">IF(OR(D19="",F19="",G19="")," ",IF(AND(F19&gt;=1,F19&lt;=20),708.764+8.126*D19+283.897*G19+7.887*F19,""))</f>
        <v> </v>
      </c>
      <c r="AA19" s="26" t="str">
        <f aca="false">IF(OR(F19="",H19="",I19="")," ",IF(AND(F19&gt;=1,F19&lt;=20),EXP(-0.055+0.535*LN(I19)-0.095*LN(H19))*238.85,
IF(AND(F19&gt;=21,F19&lt;=60),EXP(-0.945+0.707*LN(I19)+0.019*LN(H19))*238.85,"")))</f>
        <v> </v>
      </c>
      <c r="AB19" s="27" t="str">
        <f aca="false">IF(OR(D19="",E19="",F19="",G19=""), " ", IF(G19=1, (9.65*D19) + (573*(E19/100)) - (5.08*F19) + 260, 7.38*D19) + (607*(E19/100)) - (2.31*F19) + 43)</f>
        <v> </v>
      </c>
      <c r="AC19" s="27"/>
      <c r="AD19" s="28" t="str">
        <f aca="false">IF(OR(D19="",E19="",F19="",G19="",H19="",I19=""),"",AVERAGE(J19:AB19))</f>
        <v/>
      </c>
    </row>
    <row r="20" customFormat="false" ht="30" hidden="false" customHeight="true" outlineLevel="0" collapsed="false">
      <c r="A20" s="20"/>
      <c r="B20" s="29" t="n">
        <v>8</v>
      </c>
      <c r="C20" s="30"/>
      <c r="D20" s="31"/>
      <c r="E20" s="32"/>
      <c r="F20" s="33"/>
      <c r="G20" s="33"/>
      <c r="H20" s="31"/>
      <c r="I20" s="31"/>
      <c r="J20" s="34" t="str">
        <f aca="false">IF(OR(D20="",E20="",F20="",G20=""),"",IF(G20=1,66.473 + (13.752*D20) + (5.003*E20) - (6.755*F20),655.096 + (9.563*D20) + (1.85*E20) - (4.676*F20)))</f>
        <v/>
      </c>
      <c r="K20" s="34" t="str">
        <f aca="false">IF(I20="","",370+(21.6*I20))</f>
        <v/>
      </c>
      <c r="L20" s="34" t="str">
        <f aca="false">IF(I20="","",500+(22*I20))</f>
        <v/>
      </c>
      <c r="M20" s="34" t="str">
        <f aca="false">IF(OR(D20="",E20="",F20="",G20=""),"",IF(G20=1,88.362 + (13.397*D20) + (4.799*E20) - (5.677*F20),447.593 + (9.247*D20) + (3.098*E20) - (4.33*F20)))</f>
        <v/>
      </c>
      <c r="N20" s="34" t="str">
        <f aca="false">IF(OR(D20="",F20&lt;18,G20=""),"",IF(G20=1,IF(F20&gt;=18,IF(F20&lt;=30,15.3*D20+679,IF(F20&lt;=60,11.6*D20+879,13.5*D20+487))),IF(F20&gt;=18,IF(F20&lt;=30,14.7*D20+496,IF(F20&lt;=60,8.7*D20+829,10.5*D20+596)))))</f>
        <v/>
      </c>
      <c r="O20" s="34" t="str">
        <f aca="false">IF(OR(D20="",G20=""),"",IF(G20=1,879 + (10.2*D20),795 + (7.18*D20)))</f>
        <v/>
      </c>
      <c r="P20" s="34" t="str">
        <f aca="false">IF(OR(D20="",G20="",G20=1),"",IF(G20=0,50.4+21.1*D20))</f>
        <v/>
      </c>
      <c r="Q20" s="34" t="str">
        <f aca="false">IF(OR(D20="",E20="",F20="",G20=""),"",IF(G20=1,(10*D20)+(6.25*E20)-(5*F20)+5,(10*D20)+(6.25*E20)-(5*F20)-161))</f>
        <v/>
      </c>
      <c r="R20" s="34" t="str">
        <f aca="false">IF(I20="","",19.7*I20+413)</f>
        <v/>
      </c>
      <c r="S20" s="34" t="str">
        <f aca="false">IF(OR(D20="",E20="",G20=0),"",-857+9*D20 + 11.7*E20)</f>
        <v/>
      </c>
      <c r="T20" s="34" t="str">
        <f aca="false">IF(OR(D20="",F20="",G20=""),"",239*(0.047*D20+1.009*G20-0.01452*F20+3.21))</f>
        <v/>
      </c>
      <c r="U20" s="34" t="str">
        <f aca="false">IF(OR(F20="",G20="",H20="",I20=""),"",239*(0.05192*I20+0.04036*H20+0.869*G20-0.01181*F20+2.992))</f>
        <v/>
      </c>
      <c r="V20" s="34" t="str">
        <f aca="false">IF(OR(D20="",E20="",F20="",G20=""),"",0.239*(49.94*D20+2459.053*(E20/100)-34.014*F20+799.257*G20+122.502))</f>
        <v/>
      </c>
      <c r="W20" s="34" t="str">
        <f aca="false">IF(I20="","",0.239*(95.272*I20+2026.161))</f>
        <v/>
      </c>
      <c r="X20" s="34" t="str">
        <f aca="false">IF(D20=""," ",24.8*D20+10)</f>
        <v> </v>
      </c>
      <c r="Y20" s="34" t="str">
        <f aca="false">IF(OR(D20="",I20="")," ",25.9*I20+284)</f>
        <v> </v>
      </c>
      <c r="Z20" s="34" t="str">
        <f aca="false">IF(OR(D20="",F20="",G20="")," ",IF(AND(F20&gt;=1,F20&lt;=20),708.764+8.126*D20+283.897*G20+7.887*F20,""))</f>
        <v> </v>
      </c>
      <c r="AA20" s="34" t="str">
        <f aca="false">IF(OR(F20="",H20="",I20="")," ",IF(AND(F20&gt;=1,F20&lt;=20),EXP(-0.055+0.535*LN(I20)-0.095*LN(H20))*238.85,
IF(AND(F20&gt;=21,F20&lt;=60),EXP(-0.945+0.707*LN(I20)+0.019*LN(H20))*238.85,"")))</f>
        <v> </v>
      </c>
      <c r="AB20" s="35" t="str">
        <f aca="false">IF(OR(D20="",E20="",F20="",G20=""), " ", IF(G20=1, (9.65*D20) + (573*(E20/100)) - (5.08*F20) + 260, 7.38*D20) + (607*(E20/100)) - (2.31*F20) + 43)</f>
        <v> </v>
      </c>
      <c r="AC20" s="27"/>
      <c r="AD20" s="36" t="str">
        <f aca="false">IF(OR(D20="",E20="",F20="",G20="",H20="",I20=""),"",AVERAGE(J20:AB20))</f>
        <v/>
      </c>
    </row>
    <row r="21" customFormat="false" ht="30" hidden="false" customHeight="true" outlineLevel="0" collapsed="false">
      <c r="A21" s="20"/>
      <c r="B21" s="21" t="n">
        <v>9</v>
      </c>
      <c r="C21" s="22"/>
      <c r="D21" s="23"/>
      <c r="E21" s="24"/>
      <c r="F21" s="25"/>
      <c r="G21" s="25"/>
      <c r="H21" s="23"/>
      <c r="I21" s="23"/>
      <c r="J21" s="26" t="str">
        <f aca="false">IF(OR(D21="",E21="",F21="",G21=""),"",IF(G21=1,66.473 + (13.752*D21) + (5.003*E21) - (6.755*F21),655.096 + (9.563*D21) + (1.85*E21) - (4.676*F21)))</f>
        <v/>
      </c>
      <c r="K21" s="26" t="str">
        <f aca="false">IF(I21="","",370+(21.6*I21))</f>
        <v/>
      </c>
      <c r="L21" s="26" t="str">
        <f aca="false">IF(I21="","",500+(22*I21))</f>
        <v/>
      </c>
      <c r="M21" s="26" t="str">
        <f aca="false">IF(OR(D21="",E21="",F21="",G21=""),"",IF(G21=1,88.362 + (13.397*D21) + (4.799*E21) - (5.677*F21),447.593 + (9.247*D21) + (3.098*E21) - (4.33*F21)))</f>
        <v/>
      </c>
      <c r="N21" s="26" t="str">
        <f aca="false">IF(OR(D21="",F21&lt;18,G21=""),"",IF(G21=1,IF(F21&gt;=18,IF(F21&lt;=30,15.3*D21+679,IF(F21&lt;=60,11.6*D21+879,13.5*D21+487))),IF(F21&gt;=18,IF(F21&lt;=30,14.7*D21+496,IF(F21&lt;=60,8.7*D21+829,10.5*D21+596)))))</f>
        <v/>
      </c>
      <c r="O21" s="26" t="str">
        <f aca="false">IF(OR(D21="",G21=""),"",IF(G21=1,879 + (10.2*D21),795 + (7.18*D21)))</f>
        <v/>
      </c>
      <c r="P21" s="26" t="str">
        <f aca="false">IF(OR(D21="",G21="",G21=1),"",IF(G21=0,50.4+21.1*D21))</f>
        <v/>
      </c>
      <c r="Q21" s="26" t="str">
        <f aca="false">IF(OR(D21="",E21="",F21="",G21=""),"",IF(G21=1,(10*D21)+(6.25*E21)-(5*F21)+5,(10*D21)+(6.25*E21)-(5*F21)-161))</f>
        <v/>
      </c>
      <c r="R21" s="26" t="str">
        <f aca="false">IF(I21="","",19.7*I21+413)</f>
        <v/>
      </c>
      <c r="S21" s="26" t="str">
        <f aca="false">IF(OR(D21="",E21="",G21=0),"",-857+9*D21 + 11.7*E21)</f>
        <v/>
      </c>
      <c r="T21" s="26" t="str">
        <f aca="false">IF(OR(D21="",F21="",G21=""),"",239*(0.047*D21+1.009*G21-0.01452*F21+3.21))</f>
        <v/>
      </c>
      <c r="U21" s="26" t="str">
        <f aca="false">IF(OR(F21="",G21="",H21="",I21=""),"",239*(0.05192*I21+0.04036*H21+0.869*G21-0.01181*F21+2.992))</f>
        <v/>
      </c>
      <c r="V21" s="26" t="str">
        <f aca="false">IF(OR(D21="",E21="",F21="",G21=""),"",0.239*(49.94*D21+2459.053*(E21/100)-34.014*F21+799.257*G21+122.502))</f>
        <v/>
      </c>
      <c r="W21" s="26" t="str">
        <f aca="false">IF(I21="","",0.239*(95.272*I21+2026.161))</f>
        <v/>
      </c>
      <c r="X21" s="26" t="str">
        <f aca="false">IF(D21=""," ",24.8*D21+10)</f>
        <v> </v>
      </c>
      <c r="Y21" s="26" t="str">
        <f aca="false">IF(OR(D21="",I21="")," ",25.9*I21+284)</f>
        <v> </v>
      </c>
      <c r="Z21" s="26" t="str">
        <f aca="false">IF(OR(D21="",F21="",G21="")," ",IF(AND(F21&gt;=1,F21&lt;=20),708.764+8.126*D21+283.897*G21+7.887*F21,""))</f>
        <v> </v>
      </c>
      <c r="AA21" s="26" t="str">
        <f aca="false">IF(OR(F21="",H21="",I21="")," ",IF(AND(F21&gt;=1,F21&lt;=20),EXP(-0.055+0.535*LN(I21)-0.095*LN(H21))*238.85,
IF(AND(F21&gt;=21,F21&lt;=60),EXP(-0.945+0.707*LN(I21)+0.019*LN(H21))*238.85,"")))</f>
        <v> </v>
      </c>
      <c r="AB21" s="27" t="str">
        <f aca="false">IF(OR(D21="",E21="",F21="",G21=""), " ", IF(G21=1, (9.65*D21) + (573*(E21/100)) - (5.08*F21) + 260, 7.38*D21) + (607*(E21/100)) - (2.31*F21) + 43)</f>
        <v> </v>
      </c>
      <c r="AC21" s="27"/>
      <c r="AD21" s="28" t="str">
        <f aca="false">IF(OR(D21="",E21="",F21="",G21="",H21="",I21=""),"",AVERAGE(J21:AB21))</f>
        <v/>
      </c>
    </row>
    <row r="22" customFormat="false" ht="30" hidden="false" customHeight="true" outlineLevel="0" collapsed="false">
      <c r="A22" s="20"/>
      <c r="B22" s="29" t="n">
        <v>10</v>
      </c>
      <c r="C22" s="30"/>
      <c r="D22" s="31"/>
      <c r="E22" s="32"/>
      <c r="F22" s="33"/>
      <c r="G22" s="33"/>
      <c r="H22" s="31"/>
      <c r="I22" s="31"/>
      <c r="J22" s="34" t="str">
        <f aca="false">IF(OR(D22="",E22="",F22="",G22=""),"",IF(G22=1,66.473 + (13.752*D22) + (5.003*E22) - (6.755*F22),655.096 + (9.563*D22) + (1.85*E22) - (4.676*F22)))</f>
        <v/>
      </c>
      <c r="K22" s="34" t="str">
        <f aca="false">IF(I22="","",370+(21.6*I22))</f>
        <v/>
      </c>
      <c r="L22" s="34" t="str">
        <f aca="false">IF(I22="","",500+(22*I22))</f>
        <v/>
      </c>
      <c r="M22" s="34" t="str">
        <f aca="false">IF(OR(D22="",E22="",F22="",G22=""),"",IF(G22=1,88.362 + (13.397*D22) + (4.799*E22) - (5.677*F22),447.593 + (9.247*D22) + (3.098*E22) - (4.33*F22)))</f>
        <v/>
      </c>
      <c r="N22" s="34" t="str">
        <f aca="false">IF(OR(D22="",F22&lt;18,G22=""),"",IF(G22=1,IF(F22&gt;=18,IF(F22&lt;=30,15.3*D22+679,IF(F22&lt;=60,11.6*D22+879,13.5*D22+487))),IF(F22&gt;=18,IF(F22&lt;=30,14.7*D22+496,IF(F22&lt;=60,8.7*D22+829,10.5*D22+596)))))</f>
        <v/>
      </c>
      <c r="O22" s="34" t="str">
        <f aca="false">IF(OR(D22="",G22=""),"",IF(G22=1,879 + (10.2*D22),795 + (7.18*D22)))</f>
        <v/>
      </c>
      <c r="P22" s="34" t="str">
        <f aca="false">IF(OR(D22="",G22="",G22=1),"",IF(G22=0,50.4+21.1*D22))</f>
        <v/>
      </c>
      <c r="Q22" s="34" t="str">
        <f aca="false">IF(OR(D22="",E22="",F22="",G22=""),"",IF(G22=1,(10*D22)+(6.25*E22)-(5*F22)+5,(10*D22)+(6.25*E22)-(5*F22)-161))</f>
        <v/>
      </c>
      <c r="R22" s="34" t="str">
        <f aca="false">IF(I22="","",19.7*I22+413)</f>
        <v/>
      </c>
      <c r="S22" s="34" t="str">
        <f aca="false">IF(OR(D22="",E22="",G22=0),"",-857+9*D22 + 11.7*E22)</f>
        <v/>
      </c>
      <c r="T22" s="34" t="str">
        <f aca="false">IF(OR(D22="",F22="",G22=""),"",239*(0.047*D22+1.009*G22-0.01452*F22+3.21))</f>
        <v/>
      </c>
      <c r="U22" s="34" t="str">
        <f aca="false">IF(OR(F22="",G22="",H22="",I22=""),"",239*(0.05192*I22+0.04036*H22+0.869*G22-0.01181*F22+2.992))</f>
        <v/>
      </c>
      <c r="V22" s="34" t="str">
        <f aca="false">IF(OR(D22="",E22="",F22="",G22=""),"",0.239*(49.94*D22+2459.053*(E22/100)-34.014*F22+799.257*G22+122.502))</f>
        <v/>
      </c>
      <c r="W22" s="34" t="str">
        <f aca="false">IF(I22="","",0.239*(95.272*I22+2026.161))</f>
        <v/>
      </c>
      <c r="X22" s="34" t="str">
        <f aca="false">IF(D22=""," ",24.8*D22+10)</f>
        <v> </v>
      </c>
      <c r="Y22" s="34" t="str">
        <f aca="false">IF(OR(D22="",I22="")," ",25.9*I22+284)</f>
        <v> </v>
      </c>
      <c r="Z22" s="34" t="str">
        <f aca="false">IF(OR(D22="",F22="",G22="")," ",IF(AND(F22&gt;=1,F22&lt;=20),708.764+8.126*D22+283.897*G22+7.887*F22,""))</f>
        <v> </v>
      </c>
      <c r="AA22" s="34" t="str">
        <f aca="false">IF(OR(F22="",H22="",I22="")," ",IF(AND(F22&gt;=1,F22&lt;=20),EXP(-0.055+0.535*LN(I22)-0.095*LN(H22))*238.85,
IF(AND(F22&gt;=21,F22&lt;=60),EXP(-0.945+0.707*LN(I22)+0.019*LN(H22))*238.85,"")))</f>
        <v> </v>
      </c>
      <c r="AB22" s="35" t="str">
        <f aca="false">IF(OR(D22="",E22="",F22="",G22=""), " ", IF(G22=1, (9.65*D22) + (573*(E22/100)) - (5.08*F22) + 260, 7.38*D22) + (607*(E22/100)) - (2.31*F22) + 43)</f>
        <v> </v>
      </c>
      <c r="AC22" s="27"/>
      <c r="AD22" s="36" t="str">
        <f aca="false">IF(OR(D22="",E22="",F22="",G22="",H22="",I22=""),"",AVERAGE(J22:AB22))</f>
        <v/>
      </c>
    </row>
    <row r="23" customFormat="false" ht="30" hidden="false" customHeight="true" outlineLevel="0" collapsed="false">
      <c r="A23" s="20"/>
      <c r="B23" s="21" t="n">
        <v>11</v>
      </c>
      <c r="C23" s="22"/>
      <c r="D23" s="23"/>
      <c r="E23" s="24"/>
      <c r="F23" s="25"/>
      <c r="G23" s="25"/>
      <c r="H23" s="23"/>
      <c r="I23" s="23"/>
      <c r="J23" s="26" t="str">
        <f aca="false">IF(OR(D23="",E23="",F23="",G23=""),"",IF(G23=1,66.473 + (13.752*D23) + (5.003*E23) - (6.755*F23),655.096 + (9.563*D23) + (1.85*E23) - (4.676*F23)))</f>
        <v/>
      </c>
      <c r="K23" s="26" t="str">
        <f aca="false">IF(I23="","",370+(21.6*I23))</f>
        <v/>
      </c>
      <c r="L23" s="26" t="str">
        <f aca="false">IF(I23="","",500+(22*I23))</f>
        <v/>
      </c>
      <c r="M23" s="26" t="str">
        <f aca="false">IF(OR(D23="",E23="",F23="",G23=""),"",IF(G23=1,88.362 + (13.397*D23) + (4.799*E23) - (5.677*F23),447.593 + (9.247*D23) + (3.098*E23) - (4.33*F23)))</f>
        <v/>
      </c>
      <c r="N23" s="26" t="str">
        <f aca="false">IF(OR(D23="",F23&lt;18,G23=""),"",IF(G23=1,IF(F23&gt;=18,IF(F23&lt;=30,15.3*D23+679,IF(F23&lt;=60,11.6*D23+879,13.5*D23+487))),IF(F23&gt;=18,IF(F23&lt;=30,14.7*D23+496,IF(F23&lt;=60,8.7*D23+829,10.5*D23+596)))))</f>
        <v/>
      </c>
      <c r="O23" s="26" t="str">
        <f aca="false">IF(OR(D23="",G23=""),"",IF(G23=1,879 + (10.2*D23),795 + (7.18*D23)))</f>
        <v/>
      </c>
      <c r="P23" s="26" t="str">
        <f aca="false">IF(OR(D23="",G23="",G23=1),"",IF(G23=0,50.4+21.1*D23))</f>
        <v/>
      </c>
      <c r="Q23" s="26" t="str">
        <f aca="false">IF(OR(D23="",E23="",F23="",G23=""),"",IF(G23=1,(10*D23)+(6.25*E23)-(5*F23)+5,(10*D23)+(6.25*E23)-(5*F23)-161))</f>
        <v/>
      </c>
      <c r="R23" s="26" t="str">
        <f aca="false">IF(I23="","",19.7*I23+413)</f>
        <v/>
      </c>
      <c r="S23" s="26" t="str">
        <f aca="false">IF(OR(D23="",E23="",G23=0),"",-857+9*D23 + 11.7*E23)</f>
        <v/>
      </c>
      <c r="T23" s="26" t="str">
        <f aca="false">IF(OR(D23="",F23="",G23=""),"",239*(0.047*D23+1.009*G23-0.01452*F23+3.21))</f>
        <v/>
      </c>
      <c r="U23" s="26" t="str">
        <f aca="false">IF(OR(F23="",G23="",H23="",I23=""),"",239*(0.05192*I23+0.04036*H23+0.869*G23-0.01181*F23+2.992))</f>
        <v/>
      </c>
      <c r="V23" s="26" t="str">
        <f aca="false">IF(OR(D23="",E23="",F23="",G23=""),"",0.239*(49.94*D23+2459.053*(E23/100)-34.014*F23+799.257*G23+122.502))</f>
        <v/>
      </c>
      <c r="W23" s="26" t="str">
        <f aca="false">IF(I23="","",0.239*(95.272*I23+2026.161))</f>
        <v/>
      </c>
      <c r="X23" s="26" t="str">
        <f aca="false">IF(D23=""," ",24.8*D23+10)</f>
        <v> </v>
      </c>
      <c r="Y23" s="26" t="str">
        <f aca="false">IF(OR(D23="",I23="")," ",25.9*I23+284)</f>
        <v> </v>
      </c>
      <c r="Z23" s="26" t="str">
        <f aca="false">IF(OR(D23="",F23="",G23="")," ",IF(AND(F23&gt;=1,F23&lt;=20),708.764+8.126*D23+283.897*G23+7.887*F23,""))</f>
        <v> </v>
      </c>
      <c r="AA23" s="26" t="str">
        <f aca="false">IF(OR(F23="",H23="",I23="")," ",IF(AND(F23&gt;=1,F23&lt;=20),EXP(-0.055+0.535*LN(I23)-0.095*LN(H23))*238.85,
IF(AND(F23&gt;=21,F23&lt;=60),EXP(-0.945+0.707*LN(I23)+0.019*LN(H23))*238.85,"")))</f>
        <v> </v>
      </c>
      <c r="AB23" s="27" t="str">
        <f aca="false">IF(OR(D23="",E23="",F23="",G23=""), " ", IF(G23=1, (9.65*D23) + (573*(E23/100)) - (5.08*F23) + 260, 7.38*D23) + (607*(E23/100)) - (2.31*F23) + 43)</f>
        <v> </v>
      </c>
      <c r="AC23" s="27"/>
      <c r="AD23" s="28" t="str">
        <f aca="false">IF(OR(D23="",E23="",F23="",G23="",H23="",I23=""),"",AVERAGE(J23:AB23))</f>
        <v/>
      </c>
    </row>
    <row r="24" customFormat="false" ht="30" hidden="false" customHeight="true" outlineLevel="0" collapsed="false">
      <c r="A24" s="20"/>
      <c r="B24" s="29" t="n">
        <v>12</v>
      </c>
      <c r="C24" s="30"/>
      <c r="D24" s="31"/>
      <c r="E24" s="32"/>
      <c r="F24" s="33"/>
      <c r="G24" s="33"/>
      <c r="H24" s="31"/>
      <c r="I24" s="31"/>
      <c r="J24" s="34" t="str">
        <f aca="false">IF(OR(D24="",E24="",F24="",G24=""),"",IF(G24=1,66.473 + (13.752*D24) + (5.003*E24) - (6.755*F24),655.096 + (9.563*D24) + (1.85*E24) - (4.676*F24)))</f>
        <v/>
      </c>
      <c r="K24" s="34" t="str">
        <f aca="false">IF(I24="","",370+(21.6*I24))</f>
        <v/>
      </c>
      <c r="L24" s="34" t="str">
        <f aca="false">IF(I24="","",500+(22*I24))</f>
        <v/>
      </c>
      <c r="M24" s="34" t="str">
        <f aca="false">IF(OR(D24="",E24="",F24="",G24=""),"",IF(G24=1,88.362 + (13.397*D24) + (4.799*E24) - (5.677*F24),447.593 + (9.247*D24) + (3.098*E24) - (4.33*F24)))</f>
        <v/>
      </c>
      <c r="N24" s="34" t="str">
        <f aca="false">IF(OR(D24="",F24&lt;18,G24=""),"",IF(G24=1,IF(F24&gt;=18,IF(F24&lt;=30,15.3*D24+679,IF(F24&lt;=60,11.6*D24+879,13.5*D24+487))),IF(F24&gt;=18,IF(F24&lt;=30,14.7*D24+496,IF(F24&lt;=60,8.7*D24+829,10.5*D24+596)))))</f>
        <v/>
      </c>
      <c r="O24" s="34" t="str">
        <f aca="false">IF(OR(D24="",G24=""),"",IF(G24=1,879 + (10.2*D24),795 + (7.18*D24)))</f>
        <v/>
      </c>
      <c r="P24" s="34" t="str">
        <f aca="false">IF(OR(D24="",G24="",G24=1),"",IF(G24=0,50.4+21.1*D24))</f>
        <v/>
      </c>
      <c r="Q24" s="34" t="str">
        <f aca="false">IF(OR(D24="",E24="",F24="",G24=""),"",IF(G24=1,(10*D24)+(6.25*E24)-(5*F24)+5,(10*D24)+(6.25*E24)-(5*F24)-161))</f>
        <v/>
      </c>
      <c r="R24" s="34" t="str">
        <f aca="false">IF(I24="","",19.7*I24+413)</f>
        <v/>
      </c>
      <c r="S24" s="34" t="str">
        <f aca="false">IF(OR(D24="",E24="",G24=0),"",-857+9*D24 + 11.7*E24)</f>
        <v/>
      </c>
      <c r="T24" s="34" t="str">
        <f aca="false">IF(OR(D24="",F24="",G24=""),"",239*(0.047*D24+1.009*G24-0.01452*F24+3.21))</f>
        <v/>
      </c>
      <c r="U24" s="34" t="str">
        <f aca="false">IF(OR(F24="",G24="",H24="",I24=""),"",239*(0.05192*I24+0.04036*H24+0.869*G24-0.01181*F24+2.992))</f>
        <v/>
      </c>
      <c r="V24" s="34" t="str">
        <f aca="false">IF(OR(D24="",E24="",F24="",G24=""),"",0.239*(49.94*D24+2459.053*(E24/100)-34.014*F24+799.257*G24+122.502))</f>
        <v/>
      </c>
      <c r="W24" s="34" t="str">
        <f aca="false">IF(I24="","",0.239*(95.272*I24+2026.161))</f>
        <v/>
      </c>
      <c r="X24" s="34" t="str">
        <f aca="false">IF(D24=""," ",24.8*D24+10)</f>
        <v> </v>
      </c>
      <c r="Y24" s="34" t="str">
        <f aca="false">IF(OR(D24="",I24="")," ",25.9*I24+284)</f>
        <v> </v>
      </c>
      <c r="Z24" s="34" t="str">
        <f aca="false">IF(OR(D24="",F24="",G24="")," ",IF(AND(F24&gt;=1,F24&lt;=20),708.764+8.126*D24+283.897*G24+7.887*F24,""))</f>
        <v> </v>
      </c>
      <c r="AA24" s="34" t="str">
        <f aca="false">IF(OR(F24="",H24="",I24="")," ",IF(AND(F24&gt;=1,F24&lt;=20),EXP(-0.055+0.535*LN(I24)-0.095*LN(H24))*238.85,
IF(AND(F24&gt;=21,F24&lt;=60),EXP(-0.945+0.707*LN(I24)+0.019*LN(H24))*238.85,"")))</f>
        <v> </v>
      </c>
      <c r="AB24" s="35" t="str">
        <f aca="false">IF(OR(D24="",E24="",F24="",G24=""), " ", IF(G24=1, (9.65*D24) + (573*(E24/100)) - (5.08*F24) + 260, 7.38*D24) + (607*(E24/100)) - (2.31*F24) + 43)</f>
        <v> </v>
      </c>
      <c r="AC24" s="27"/>
      <c r="AD24" s="36" t="str">
        <f aca="false">IF(OR(D24="",E24="",F24="",G24="",H24="",I24=""),"",AVERAGE(J24:AB24))</f>
        <v/>
      </c>
    </row>
    <row r="25" customFormat="false" ht="30" hidden="false" customHeight="true" outlineLevel="0" collapsed="false">
      <c r="A25" s="20"/>
      <c r="B25" s="21" t="n">
        <v>13</v>
      </c>
      <c r="C25" s="22"/>
      <c r="D25" s="23"/>
      <c r="E25" s="24"/>
      <c r="F25" s="25"/>
      <c r="G25" s="25"/>
      <c r="H25" s="23"/>
      <c r="I25" s="23"/>
      <c r="J25" s="26" t="str">
        <f aca="false">IF(OR(D25="",E25="",F25="",G25=""),"",IF(G25=1,66.473 + (13.752*D25) + (5.003*E25) - (6.755*F25),655.096 + (9.563*D25) + (1.85*E25) - (4.676*F25)))</f>
        <v/>
      </c>
      <c r="K25" s="26" t="str">
        <f aca="false">IF(I25="","",370+(21.6*I25))</f>
        <v/>
      </c>
      <c r="L25" s="26" t="str">
        <f aca="false">IF(I25="","",500+(22*I25))</f>
        <v/>
      </c>
      <c r="M25" s="26" t="str">
        <f aca="false">IF(OR(D25="",E25="",F25="",G25=""),"",IF(G25=1,88.362 + (13.397*D25) + (4.799*E25) - (5.677*F25),447.593 + (9.247*D25) + (3.098*E25) - (4.33*F25)))</f>
        <v/>
      </c>
      <c r="N25" s="26" t="str">
        <f aca="false">IF(OR(D25="",F25&lt;18,G25=""),"",IF(G25=1,IF(F25&gt;=18,IF(F25&lt;=30,15.3*D25+679,IF(F25&lt;=60,11.6*D25+879,13.5*D25+487))),IF(F25&gt;=18,IF(F25&lt;=30,14.7*D25+496,IF(F25&lt;=60,8.7*D25+829,10.5*D25+596)))))</f>
        <v/>
      </c>
      <c r="O25" s="26" t="str">
        <f aca="false">IF(OR(D25="",G25=""),"",IF(G25=1,879 + (10.2*D25),795 + (7.18*D25)))</f>
        <v/>
      </c>
      <c r="P25" s="26" t="str">
        <f aca="false">IF(OR(D25="",G25="",G25=1),"",IF(G25=0,50.4+21.1*D25))</f>
        <v/>
      </c>
      <c r="Q25" s="26" t="str">
        <f aca="false">IF(OR(D25="",E25="",F25="",G25=""),"",IF(G25=1,(10*D25)+(6.25*E25)-(5*F25)+5,(10*D25)+(6.25*E25)-(5*F25)-161))</f>
        <v/>
      </c>
      <c r="R25" s="26" t="str">
        <f aca="false">IF(I25="","",19.7*I25+413)</f>
        <v/>
      </c>
      <c r="S25" s="26" t="str">
        <f aca="false">IF(OR(D25="",E25="",G25=0),"",-857+9*D25 + 11.7*E25)</f>
        <v/>
      </c>
      <c r="T25" s="26" t="str">
        <f aca="false">IF(OR(D25="",F25="",G25=""),"",239*(0.047*D25+1.009*G25-0.01452*F25+3.21))</f>
        <v/>
      </c>
      <c r="U25" s="26" t="str">
        <f aca="false">IF(OR(F25="",G25="",H25="",I25=""),"",239*(0.05192*I25+0.04036*H25+0.869*G25-0.01181*F25+2.992))</f>
        <v/>
      </c>
      <c r="V25" s="26" t="str">
        <f aca="false">IF(OR(D25="",E25="",F25="",G25=""),"",0.239*(49.94*D25+2459.053*(E25/100)-34.014*F25+799.257*G25+122.502))</f>
        <v/>
      </c>
      <c r="W25" s="26" t="str">
        <f aca="false">IF(I25="","",0.239*(95.272*I25+2026.161))</f>
        <v/>
      </c>
      <c r="X25" s="26" t="str">
        <f aca="false">IF(D25=""," ",24.8*D25+10)</f>
        <v> </v>
      </c>
      <c r="Y25" s="26" t="str">
        <f aca="false">IF(OR(D25="",I25="")," ",25.9*I25+284)</f>
        <v> </v>
      </c>
      <c r="Z25" s="26" t="str">
        <f aca="false">IF(OR(D25="",F25="",G25="")," ",IF(AND(F25&gt;=1,F25&lt;=20),708.764+8.126*D25+283.897*G25+7.887*F25,""))</f>
        <v> </v>
      </c>
      <c r="AA25" s="26" t="str">
        <f aca="false">IF(OR(F25="",H25="",I25="")," ",IF(AND(F25&gt;=1,F25&lt;=20),EXP(-0.055+0.535*LN(I25)-0.095*LN(H25))*238.85,
IF(AND(F25&gt;=21,F25&lt;=60),EXP(-0.945+0.707*LN(I25)+0.019*LN(H25))*238.85,"")))</f>
        <v> </v>
      </c>
      <c r="AB25" s="27" t="str">
        <f aca="false">IF(OR(D25="",E25="",F25="",G25=""), " ", IF(G25=1, (9.65*D25) + (573*(E25/100)) - (5.08*F25) + 260, 7.38*D25) + (607*(E25/100)) - (2.31*F25) + 43)</f>
        <v> </v>
      </c>
      <c r="AC25" s="27"/>
      <c r="AD25" s="28" t="str">
        <f aca="false">IF(OR(D25="",E25="",F25="",G25="",H25="",I25=""),"",AVERAGE(J25:AB25))</f>
        <v/>
      </c>
    </row>
    <row r="26" customFormat="false" ht="30" hidden="false" customHeight="true" outlineLevel="0" collapsed="false">
      <c r="A26" s="20"/>
      <c r="B26" s="29" t="n">
        <v>14</v>
      </c>
      <c r="C26" s="30"/>
      <c r="D26" s="31"/>
      <c r="E26" s="32"/>
      <c r="F26" s="33"/>
      <c r="G26" s="33"/>
      <c r="H26" s="31"/>
      <c r="I26" s="31"/>
      <c r="J26" s="34" t="str">
        <f aca="false">IF(OR(D26="",E26="",F26="",G26=""),"",IF(G26=1,66.473 + (13.752*D26) + (5.003*E26) - (6.755*F26),655.096 + (9.563*D26) + (1.85*E26) - (4.676*F26)))</f>
        <v/>
      </c>
      <c r="K26" s="34" t="str">
        <f aca="false">IF(I26="","",370+(21.6*I26))</f>
        <v/>
      </c>
      <c r="L26" s="34" t="str">
        <f aca="false">IF(I26="","",500+(22*I26))</f>
        <v/>
      </c>
      <c r="M26" s="34" t="str">
        <f aca="false">IF(OR(D26="",E26="",F26="",G26=""),"",IF(G26=1,88.362 + (13.397*D26) + (4.799*E26) - (5.677*F26),447.593 + (9.247*D26) + (3.098*E26) - (4.33*F26)))</f>
        <v/>
      </c>
      <c r="N26" s="34" t="str">
        <f aca="false">IF(OR(D26="",F26&lt;18,G26=""),"",IF(G26=1,IF(F26&gt;=18,IF(F26&lt;=30,15.3*D26+679,IF(F26&lt;=60,11.6*D26+879,13.5*D26+487))),IF(F26&gt;=18,IF(F26&lt;=30,14.7*D26+496,IF(F26&lt;=60,8.7*D26+829,10.5*D26+596)))))</f>
        <v/>
      </c>
      <c r="O26" s="34" t="str">
        <f aca="false">IF(OR(D26="",G26=""),"",IF(G26=1,879 + (10.2*D26),795 + (7.18*D26)))</f>
        <v/>
      </c>
      <c r="P26" s="34" t="str">
        <f aca="false">IF(OR(D26="",G26="",G26=1),"",IF(G26=0,50.4+21.1*D26))</f>
        <v/>
      </c>
      <c r="Q26" s="34" t="str">
        <f aca="false">IF(OR(D26="",E26="",F26="",G26=""),"",IF(G26=1,(10*D26)+(6.25*E26)-(5*F26)+5,(10*D26)+(6.25*E26)-(5*F26)-161))</f>
        <v/>
      </c>
      <c r="R26" s="34" t="str">
        <f aca="false">IF(I26="","",19.7*I26+413)</f>
        <v/>
      </c>
      <c r="S26" s="34" t="str">
        <f aca="false">IF(OR(D26="",E26="",G26=0),"",-857+9*D26 + 11.7*E26)</f>
        <v/>
      </c>
      <c r="T26" s="34" t="str">
        <f aca="false">IF(OR(D26="",F26="",G26=""),"",239*(0.047*D26+1.009*G26-0.01452*F26+3.21))</f>
        <v/>
      </c>
      <c r="U26" s="34" t="str">
        <f aca="false">IF(OR(F26="",G26="",H26="",I26=""),"",239*(0.05192*I26+0.04036*H26+0.869*G26-0.01181*F26+2.992))</f>
        <v/>
      </c>
      <c r="V26" s="34" t="str">
        <f aca="false">IF(OR(D26="",E26="",F26="",G26=""),"",0.239*(49.94*D26+2459.053*(E26/100)-34.014*F26+799.257*G26+122.502))</f>
        <v/>
      </c>
      <c r="W26" s="34" t="str">
        <f aca="false">IF(I26="","",0.239*(95.272*I26+2026.161))</f>
        <v/>
      </c>
      <c r="X26" s="34" t="str">
        <f aca="false">IF(D26=""," ",24.8*D26+10)</f>
        <v> </v>
      </c>
      <c r="Y26" s="34" t="str">
        <f aca="false">IF(OR(D26="",I26="")," ",25.9*I26+284)</f>
        <v> </v>
      </c>
      <c r="Z26" s="34" t="str">
        <f aca="false">IF(OR(D26="",F26="",G26="")," ",IF(AND(F26&gt;=1,F26&lt;=20),708.764+8.126*D26+283.897*G26+7.887*F26,""))</f>
        <v> </v>
      </c>
      <c r="AA26" s="34" t="str">
        <f aca="false">IF(OR(F26="",H26="",I26="")," ",IF(AND(F26&gt;=1,F26&lt;=20),EXP(-0.055+0.535*LN(I26)-0.095*LN(H26))*238.85,
IF(AND(F26&gt;=21,F26&lt;=60),EXP(-0.945+0.707*LN(I26)+0.019*LN(H26))*238.85,"")))</f>
        <v> </v>
      </c>
      <c r="AB26" s="35" t="str">
        <f aca="false">IF(OR(D26="",E26="",F26="",G26=""), " ", IF(G26=1, (9.65*D26) + (573*(E26/100)) - (5.08*F26) + 260, 7.38*D26) + (607*(E26/100)) - (2.31*F26) + 43)</f>
        <v> </v>
      </c>
      <c r="AC26" s="27"/>
      <c r="AD26" s="36" t="str">
        <f aca="false">IF(OR(D26="",E26="",F26="",G26="",H26="",I26=""),"",AVERAGE(J26:AB26))</f>
        <v/>
      </c>
    </row>
    <row r="27" customFormat="false" ht="30" hidden="false" customHeight="true" outlineLevel="0" collapsed="false">
      <c r="A27" s="20"/>
      <c r="B27" s="21" t="n">
        <v>15</v>
      </c>
      <c r="C27" s="22"/>
      <c r="D27" s="23"/>
      <c r="E27" s="24"/>
      <c r="F27" s="25"/>
      <c r="G27" s="25"/>
      <c r="H27" s="23"/>
      <c r="I27" s="23"/>
      <c r="J27" s="26" t="str">
        <f aca="false">IF(OR(D27="",E27="",F27="",G27=""),"",IF(G27=1,66.473 + (13.752*D27) + (5.003*E27) - (6.755*F27),655.096 + (9.563*D27) + (1.85*E27) - (4.676*F27)))</f>
        <v/>
      </c>
      <c r="K27" s="26" t="str">
        <f aca="false">IF(I27="","",370+(21.6*I27))</f>
        <v/>
      </c>
      <c r="L27" s="26" t="str">
        <f aca="false">IF(I27="","",500+(22*I27))</f>
        <v/>
      </c>
      <c r="M27" s="26" t="str">
        <f aca="false">IF(OR(D27="",E27="",F27="",G27=""),"",IF(G27=1,88.362 + (13.397*D27) + (4.799*E27) - (5.677*F27),447.593 + (9.247*D27) + (3.098*E27) - (4.33*F27)))</f>
        <v/>
      </c>
      <c r="N27" s="26" t="str">
        <f aca="false">IF(OR(D27="",F27&lt;18,G27=""),"",IF(G27=1,IF(F27&gt;=18,IF(F27&lt;=30,15.3*D27+679,IF(F27&lt;=60,11.6*D27+879,13.5*D27+487))),IF(F27&gt;=18,IF(F27&lt;=30,14.7*D27+496,IF(F27&lt;=60,8.7*D27+829,10.5*D27+596)))))</f>
        <v/>
      </c>
      <c r="O27" s="26" t="str">
        <f aca="false">IF(OR(D27="",G27=""),"",IF(G27=1,879 + (10.2*D27),795 + (7.18*D27)))</f>
        <v/>
      </c>
      <c r="P27" s="26" t="str">
        <f aca="false">IF(OR(D27="",G27="",G27=1),"",IF(G27=0,50.4+21.1*D27))</f>
        <v/>
      </c>
      <c r="Q27" s="26" t="str">
        <f aca="false">IF(OR(D27="",E27="",F27="",G27=""),"",IF(G27=1,(10*D27)+(6.25*E27)-(5*F27)+5,(10*D27)+(6.25*E27)-(5*F27)-161))</f>
        <v/>
      </c>
      <c r="R27" s="26" t="str">
        <f aca="false">IF(I27="","",19.7*I27+413)</f>
        <v/>
      </c>
      <c r="S27" s="26" t="str">
        <f aca="false">IF(OR(D27="",E27="",G27=0),"",-857+9*D27 + 11.7*E27)</f>
        <v/>
      </c>
      <c r="T27" s="26" t="str">
        <f aca="false">IF(OR(D27="",F27="",G27=""),"",239*(0.047*D27+1.009*G27-0.01452*F27+3.21))</f>
        <v/>
      </c>
      <c r="U27" s="26" t="str">
        <f aca="false">IF(OR(F27="",G27="",H27="",I27=""),"",239*(0.05192*I27+0.04036*H27+0.869*G27-0.01181*F27+2.992))</f>
        <v/>
      </c>
      <c r="V27" s="26" t="str">
        <f aca="false">IF(OR(D27="",E27="",F27="",G27=""),"",0.239*(49.94*D27+2459.053*(E27/100)-34.014*F27+799.257*G27+122.502))</f>
        <v/>
      </c>
      <c r="W27" s="26" t="str">
        <f aca="false">IF(I27="","",0.239*(95.272*I27+2026.161))</f>
        <v/>
      </c>
      <c r="X27" s="26" t="str">
        <f aca="false">IF(D27=""," ",24.8*D27+10)</f>
        <v> </v>
      </c>
      <c r="Y27" s="26" t="str">
        <f aca="false">IF(OR(D27="",I27="")," ",25.9*I27+284)</f>
        <v> </v>
      </c>
      <c r="Z27" s="26" t="str">
        <f aca="false">IF(OR(D27="",F27="",G27="")," ",IF(AND(F27&gt;=1,F27&lt;=20),708.764+8.126*D27+283.897*G27+7.887*F27,""))</f>
        <v> </v>
      </c>
      <c r="AA27" s="26" t="str">
        <f aca="false">IF(OR(F27="",H27="",I27="")," ",IF(AND(F27&gt;=1,F27&lt;=20),EXP(-0.055+0.535*LN(I27)-0.095*LN(H27))*238.85,
IF(AND(F27&gt;=21,F27&lt;=60),EXP(-0.945+0.707*LN(I27)+0.019*LN(H27))*238.85,"")))</f>
        <v> </v>
      </c>
      <c r="AB27" s="27" t="str">
        <f aca="false">IF(OR(D27="",E27="",F27="",G27=""), " ", IF(G27=1, (9.65*D27) + (573*(E27/100)) - (5.08*F27) + 260, 7.38*D27) + (607*(E27/100)) - (2.31*F27) + 43)</f>
        <v> </v>
      </c>
      <c r="AC27" s="27"/>
      <c r="AD27" s="28" t="str">
        <f aca="false">IF(OR(D27="",E27="",F27="",G27="",H27="",I27=""),"",AVERAGE(J27:AB27))</f>
        <v/>
      </c>
    </row>
    <row r="28" customFormat="false" ht="30" hidden="false" customHeight="true" outlineLevel="0" collapsed="false">
      <c r="A28" s="20"/>
      <c r="B28" s="29" t="n">
        <v>16</v>
      </c>
      <c r="C28" s="30"/>
      <c r="D28" s="31"/>
      <c r="E28" s="32"/>
      <c r="F28" s="33"/>
      <c r="G28" s="33"/>
      <c r="H28" s="31"/>
      <c r="I28" s="31"/>
      <c r="J28" s="34" t="str">
        <f aca="false">IF(OR(D28="",E28="",F28="",G28=""),"",IF(G28=1,66.473 + (13.752*D28) + (5.003*E28) - (6.755*F28),655.096 + (9.563*D28) + (1.85*E28) - (4.676*F28)))</f>
        <v/>
      </c>
      <c r="K28" s="34" t="str">
        <f aca="false">IF(I28="","",370+(21.6*I28))</f>
        <v/>
      </c>
      <c r="L28" s="34" t="str">
        <f aca="false">IF(I28="","",500+(22*I28))</f>
        <v/>
      </c>
      <c r="M28" s="34" t="str">
        <f aca="false">IF(OR(D28="",E28="",F28="",G28=""),"",IF(G28=1,88.362 + (13.397*D28) + (4.799*E28) - (5.677*F28),447.593 + (9.247*D28) + (3.098*E28) - (4.33*F28)))</f>
        <v/>
      </c>
      <c r="N28" s="34" t="str">
        <f aca="false">IF(OR(D28="",F28&lt;18,G28=""),"",IF(G28=1,IF(F28&gt;=18,IF(F28&lt;=30,15.3*D28+679,IF(F28&lt;=60,11.6*D28+879,13.5*D28+487))),IF(F28&gt;=18,IF(F28&lt;=30,14.7*D28+496,IF(F28&lt;=60,8.7*D28+829,10.5*D28+596)))))</f>
        <v/>
      </c>
      <c r="O28" s="34" t="str">
        <f aca="false">IF(OR(D28="",G28=""),"",IF(G28=1,879 + (10.2*D28),795 + (7.18*D28)))</f>
        <v/>
      </c>
      <c r="P28" s="34" t="str">
        <f aca="false">IF(OR(D28="",G28="",G28=1),"",IF(G28=0,50.4+21.1*D28))</f>
        <v/>
      </c>
      <c r="Q28" s="34" t="str">
        <f aca="false">IF(OR(D28="",E28="",F28="",G28=""),"",IF(G28=1,(10*D28)+(6.25*E28)-(5*F28)+5,(10*D28)+(6.25*E28)-(5*F28)-161))</f>
        <v/>
      </c>
      <c r="R28" s="34" t="str">
        <f aca="false">IF(I28="","",19.7*I28+413)</f>
        <v/>
      </c>
      <c r="S28" s="34" t="str">
        <f aca="false">IF(OR(D28="",E28="",G28=0),"",-857+9*D28 + 11.7*E28)</f>
        <v/>
      </c>
      <c r="T28" s="34" t="str">
        <f aca="false">IF(OR(D28="",F28="",G28=""),"",239*(0.047*D28+1.009*G28-0.01452*F28+3.21))</f>
        <v/>
      </c>
      <c r="U28" s="34" t="str">
        <f aca="false">IF(OR(F28="",G28="",H28="",I28=""),"",239*(0.05192*I28+0.04036*H28+0.869*G28-0.01181*F28+2.992))</f>
        <v/>
      </c>
      <c r="V28" s="34" t="str">
        <f aca="false">IF(OR(D28="",E28="",F28="",G28=""),"",0.239*(49.94*D28+2459.053*(E28/100)-34.014*F28+799.257*G28+122.502))</f>
        <v/>
      </c>
      <c r="W28" s="34" t="str">
        <f aca="false">IF(I28="","",0.239*(95.272*I28+2026.161))</f>
        <v/>
      </c>
      <c r="X28" s="34" t="str">
        <f aca="false">IF(D28=""," ",24.8*D28+10)</f>
        <v> </v>
      </c>
      <c r="Y28" s="34" t="str">
        <f aca="false">IF(OR(D28="",I28="")," ",25.9*I28+284)</f>
        <v> </v>
      </c>
      <c r="Z28" s="34" t="str">
        <f aca="false">IF(OR(D28="",F28="",G28="")," ",IF(AND(F28&gt;=1,F28&lt;=20),708.764+8.126*D28+283.897*G28+7.887*F28,""))</f>
        <v> </v>
      </c>
      <c r="AA28" s="34" t="str">
        <f aca="false">IF(OR(F28="",H28="",I28="")," ",IF(AND(F28&gt;=1,F28&lt;=20),EXP(-0.055+0.535*LN(I28)-0.095*LN(H28))*238.85,
IF(AND(F28&gt;=21,F28&lt;=60),EXP(-0.945+0.707*LN(I28)+0.019*LN(H28))*238.85,"")))</f>
        <v> </v>
      </c>
      <c r="AB28" s="35" t="str">
        <f aca="false">IF(OR(D28="",E28="",F28="",G28=""), " ", IF(G28=1, (9.65*D28) + (573*(E28/100)) - (5.08*F28) + 260, 7.38*D28) + (607*(E28/100)) - (2.31*F28) + 43)</f>
        <v> </v>
      </c>
      <c r="AC28" s="27"/>
      <c r="AD28" s="36" t="str">
        <f aca="false">IF(OR(D28="",E28="",F28="",G28="",H28="",I28=""),"",AVERAGE(J28:AB28))</f>
        <v/>
      </c>
    </row>
    <row r="29" customFormat="false" ht="30" hidden="false" customHeight="true" outlineLevel="0" collapsed="false">
      <c r="A29" s="20"/>
      <c r="B29" s="21" t="n">
        <v>17</v>
      </c>
      <c r="C29" s="22"/>
      <c r="D29" s="23"/>
      <c r="E29" s="24"/>
      <c r="F29" s="25"/>
      <c r="G29" s="25"/>
      <c r="H29" s="23"/>
      <c r="I29" s="23"/>
      <c r="J29" s="26" t="str">
        <f aca="false">IF(OR(D29="",E29="",F29="",G29=""),"",IF(G29=1,66.473 + (13.752*D29) + (5.003*E29) - (6.755*F29),655.096 + (9.563*D29) + (1.85*E29) - (4.676*F29)))</f>
        <v/>
      </c>
      <c r="K29" s="26" t="str">
        <f aca="false">IF(I29="","",370+(21.6*I29))</f>
        <v/>
      </c>
      <c r="L29" s="26" t="str">
        <f aca="false">IF(I29="","",500+(22*I29))</f>
        <v/>
      </c>
      <c r="M29" s="26" t="str">
        <f aca="false">IF(OR(D29="",E29="",F29="",G29=""),"",IF(G29=1,88.362 + (13.397*D29) + (4.799*E29) - (5.677*F29),447.593 + (9.247*D29) + (3.098*E29) - (4.33*F29)))</f>
        <v/>
      </c>
      <c r="N29" s="26" t="str">
        <f aca="false">IF(OR(D29="",F29&lt;18,G29=""),"",IF(G29=1,IF(F29&gt;=18,IF(F29&lt;=30,15.3*D29+679,IF(F29&lt;=60,11.6*D29+879,13.5*D29+487))),IF(F29&gt;=18,IF(F29&lt;=30,14.7*D29+496,IF(F29&lt;=60,8.7*D29+829,10.5*D29+596)))))</f>
        <v/>
      </c>
      <c r="O29" s="26" t="str">
        <f aca="false">IF(OR(D29="",G29=""),"",IF(G29=1,879 + (10.2*D29),795 + (7.18*D29)))</f>
        <v/>
      </c>
      <c r="P29" s="26" t="str">
        <f aca="false">IF(OR(D29="",G29="",G29=1),"",IF(G29=0,50.4+21.1*D29))</f>
        <v/>
      </c>
      <c r="Q29" s="26" t="str">
        <f aca="false">IF(OR(D29="",E29="",F29="",G29=""),"",IF(G29=1,(10*D29)+(6.25*E29)-(5*F29)+5,(10*D29)+(6.25*E29)-(5*F29)-161))</f>
        <v/>
      </c>
      <c r="R29" s="26" t="str">
        <f aca="false">IF(I29="","",19.7*I29+413)</f>
        <v/>
      </c>
      <c r="S29" s="26" t="str">
        <f aca="false">IF(OR(D29="",E29="",G29=0),"",-857+9*D29 + 11.7*E29)</f>
        <v/>
      </c>
      <c r="T29" s="26" t="str">
        <f aca="false">IF(OR(D29="",F29="",G29=""),"",239*(0.047*D29+1.009*G29-0.01452*F29+3.21))</f>
        <v/>
      </c>
      <c r="U29" s="26" t="str">
        <f aca="false">IF(OR(F29="",G29="",H29="",I29=""),"",239*(0.05192*I29+0.04036*H29+0.869*G29-0.01181*F29+2.992))</f>
        <v/>
      </c>
      <c r="V29" s="26" t="str">
        <f aca="false">IF(OR(D29="",E29="",F29="",G29=""),"",0.239*(49.94*D29+2459.053*(E29/100)-34.014*F29+799.257*G29+122.502))</f>
        <v/>
      </c>
      <c r="W29" s="26" t="str">
        <f aca="false">IF(I29="","",0.239*(95.272*I29+2026.161))</f>
        <v/>
      </c>
      <c r="X29" s="26" t="str">
        <f aca="false">IF(D29=""," ",24.8*D29+10)</f>
        <v> </v>
      </c>
      <c r="Y29" s="26" t="str">
        <f aca="false">IF(OR(D29="",I29="")," ",25.9*I29+284)</f>
        <v> </v>
      </c>
      <c r="Z29" s="26" t="str">
        <f aca="false">IF(OR(D29="",F29="",G29="")," ",IF(AND(F29&gt;=1,F29&lt;=20),708.764+8.126*D29+283.897*G29+7.887*F29,""))</f>
        <v> </v>
      </c>
      <c r="AA29" s="26" t="str">
        <f aca="false">IF(OR(F29="",H29="",I29="")," ",IF(AND(F29&gt;=1,F29&lt;=20),EXP(-0.055+0.535*LN(I29)-0.095*LN(H29))*238.85,
IF(AND(F29&gt;=21,F29&lt;=60),EXP(-0.945+0.707*LN(I29)+0.019*LN(H29))*238.85,"")))</f>
        <v> </v>
      </c>
      <c r="AB29" s="27" t="str">
        <f aca="false">IF(OR(D29="",E29="",F29="",G29=""), " ", IF(G29=1, (9.65*D29) + (573*(E29/100)) - (5.08*F29) + 260, 7.38*D29) + (607*(E29/100)) - (2.31*F29) + 43)</f>
        <v> </v>
      </c>
      <c r="AC29" s="27"/>
      <c r="AD29" s="28" t="str">
        <f aca="false">IF(OR(D29="",E29="",F29="",G29="",H29="",I29=""),"",AVERAGE(J29:AB29))</f>
        <v/>
      </c>
    </row>
    <row r="30" customFormat="false" ht="30" hidden="false" customHeight="true" outlineLevel="0" collapsed="false">
      <c r="A30" s="20"/>
      <c r="B30" s="29" t="n">
        <v>18</v>
      </c>
      <c r="C30" s="30"/>
      <c r="D30" s="31"/>
      <c r="E30" s="32"/>
      <c r="F30" s="33"/>
      <c r="G30" s="33"/>
      <c r="H30" s="31"/>
      <c r="I30" s="31"/>
      <c r="J30" s="34" t="str">
        <f aca="false">IF(OR(D30="",E30="",F30="",G30=""),"",IF(G30=1,66.473 + (13.752*D30) + (5.003*E30) - (6.755*F30),655.096 + (9.563*D30) + (1.85*E30) - (4.676*F30)))</f>
        <v/>
      </c>
      <c r="K30" s="34" t="str">
        <f aca="false">IF(I30="","",370+(21.6*I30))</f>
        <v/>
      </c>
      <c r="L30" s="34" t="str">
        <f aca="false">IF(I30="","",500+(22*I30))</f>
        <v/>
      </c>
      <c r="M30" s="34" t="str">
        <f aca="false">IF(OR(D30="",E30="",F30="",G30=""),"",IF(G30=1,88.362 + (13.397*D30) + (4.799*E30) - (5.677*F30),447.593 + (9.247*D30) + (3.098*E30) - (4.33*F30)))</f>
        <v/>
      </c>
      <c r="N30" s="34" t="str">
        <f aca="false">IF(OR(D30="",F30&lt;18,G30=""),"",IF(G30=1,IF(F30&gt;=18,IF(F30&lt;=30,15.3*D30+679,IF(F30&lt;=60,11.6*D30+879,13.5*D30+487))),IF(F30&gt;=18,IF(F30&lt;=30,14.7*D30+496,IF(F30&lt;=60,8.7*D30+829,10.5*D30+596)))))</f>
        <v/>
      </c>
      <c r="O30" s="34" t="str">
        <f aca="false">IF(OR(D30="",G30=""),"",IF(G30=1,879 + (10.2*D30),795 + (7.18*D30)))</f>
        <v/>
      </c>
      <c r="P30" s="34" t="str">
        <f aca="false">IF(OR(D30="",G30="",G30=1),"",IF(G30=0,50.4+21.1*D30))</f>
        <v/>
      </c>
      <c r="Q30" s="34" t="str">
        <f aca="false">IF(OR(D30="",E30="",F30="",G30=""),"",IF(G30=1,(10*D30)+(6.25*E30)-(5*F30)+5,(10*D30)+(6.25*E30)-(5*F30)-161))</f>
        <v/>
      </c>
      <c r="R30" s="34" t="str">
        <f aca="false">IF(I30="","",19.7*I30+413)</f>
        <v/>
      </c>
      <c r="S30" s="34" t="str">
        <f aca="false">IF(OR(D30="",E30="",G30=0),"",-857+9*D30 + 11.7*E30)</f>
        <v/>
      </c>
      <c r="T30" s="34" t="str">
        <f aca="false">IF(OR(D30="",F30="",G30=""),"",239*(0.047*D30+1.009*G30-0.01452*F30+3.21))</f>
        <v/>
      </c>
      <c r="U30" s="34" t="str">
        <f aca="false">IF(OR(F30="",G30="",H30="",I30=""),"",239*(0.05192*I30+0.04036*H30+0.869*G30-0.01181*F30+2.992))</f>
        <v/>
      </c>
      <c r="V30" s="34" t="str">
        <f aca="false">IF(OR(D30="",E30="",F30="",G30=""),"",0.239*(49.94*D30+2459.053*(E30/100)-34.014*F30+799.257*G30+122.502))</f>
        <v/>
      </c>
      <c r="W30" s="34" t="str">
        <f aca="false">IF(I30="","",0.239*(95.272*I30+2026.161))</f>
        <v/>
      </c>
      <c r="X30" s="34" t="str">
        <f aca="false">IF(D30=""," ",24.8*D30+10)</f>
        <v> </v>
      </c>
      <c r="Y30" s="34" t="str">
        <f aca="false">IF(OR(D30="",I30="")," ",25.9*I30+284)</f>
        <v> </v>
      </c>
      <c r="Z30" s="34" t="str">
        <f aca="false">IF(OR(D30="",F30="",G30="")," ",IF(AND(F30&gt;=1,F30&lt;=20),708.764+8.126*D30+283.897*G30+7.887*F30,""))</f>
        <v> </v>
      </c>
      <c r="AA30" s="34" t="str">
        <f aca="false">IF(OR(F30="",H30="",I30="")," ",IF(AND(F30&gt;=1,F30&lt;=20),EXP(-0.055+0.535*LN(I30)-0.095*LN(H30))*238.85,
IF(AND(F30&gt;=21,F30&lt;=60),EXP(-0.945+0.707*LN(I30)+0.019*LN(H30))*238.85,"")))</f>
        <v> </v>
      </c>
      <c r="AB30" s="35" t="str">
        <f aca="false">IF(OR(D30="",E30="",F30="",G30=""), " ", IF(G30=1, (9.65*D30) + (573*(E30/100)) - (5.08*F30) + 260, 7.38*D30) + (607*(E30/100)) - (2.31*F30) + 43)</f>
        <v> </v>
      </c>
      <c r="AC30" s="27"/>
      <c r="AD30" s="36" t="str">
        <f aca="false">IF(OR(D30="",E30="",F30="",G30="",H30="",I30=""),"",AVERAGE(J30:AB30))</f>
        <v/>
      </c>
    </row>
    <row r="31" customFormat="false" ht="30" hidden="false" customHeight="true" outlineLevel="0" collapsed="false">
      <c r="A31" s="20"/>
      <c r="B31" s="21" t="n">
        <v>19</v>
      </c>
      <c r="C31" s="22"/>
      <c r="D31" s="23"/>
      <c r="E31" s="24"/>
      <c r="F31" s="25"/>
      <c r="G31" s="25"/>
      <c r="H31" s="23"/>
      <c r="I31" s="23"/>
      <c r="J31" s="26" t="str">
        <f aca="false">IF(OR(D31="",E31="",F31="",G31=""),"",IF(G31=1,66.473 + (13.752*D31) + (5.003*E31) - (6.755*F31),655.096 + (9.563*D31) + (1.85*E31) - (4.676*F31)))</f>
        <v/>
      </c>
      <c r="K31" s="26" t="str">
        <f aca="false">IF(I31="","",370+(21.6*I31))</f>
        <v/>
      </c>
      <c r="L31" s="26" t="str">
        <f aca="false">IF(I31="","",500+(22*I31))</f>
        <v/>
      </c>
      <c r="M31" s="26" t="str">
        <f aca="false">IF(OR(D31="",E31="",F31="",G31=""),"",IF(G31=1,88.362 + (13.397*D31) + (4.799*E31) - (5.677*F31),447.593 + (9.247*D31) + (3.098*E31) - (4.33*F31)))</f>
        <v/>
      </c>
      <c r="N31" s="26" t="str">
        <f aca="false">IF(OR(D31="",F31&lt;18,G31=""),"",IF(G31=1,IF(F31&gt;=18,IF(F31&lt;=30,15.3*D31+679,IF(F31&lt;=60,11.6*D31+879,13.5*D31+487))),IF(F31&gt;=18,IF(F31&lt;=30,14.7*D31+496,IF(F31&lt;=60,8.7*D31+829,10.5*D31+596)))))</f>
        <v/>
      </c>
      <c r="O31" s="26" t="str">
        <f aca="false">IF(OR(D31="",G31=""),"",IF(G31=1,879 + (10.2*D31),795 + (7.18*D31)))</f>
        <v/>
      </c>
      <c r="P31" s="26" t="str">
        <f aca="false">IF(OR(D31="",G31="",G31=1),"",IF(G31=0,50.4+21.1*D31))</f>
        <v/>
      </c>
      <c r="Q31" s="26" t="str">
        <f aca="false">IF(OR(D31="",E31="",F31="",G31=""),"",IF(G31=1,(10*D31)+(6.25*E31)-(5*F31)+5,(10*D31)+(6.25*E31)-(5*F31)-161))</f>
        <v/>
      </c>
      <c r="R31" s="26" t="str">
        <f aca="false">IF(I31="","",19.7*I31+413)</f>
        <v/>
      </c>
      <c r="S31" s="26" t="str">
        <f aca="false">IF(OR(D31="",E31="",G31=0),"",-857+9*D31 + 11.7*E31)</f>
        <v/>
      </c>
      <c r="T31" s="26" t="str">
        <f aca="false">IF(OR(D31="",F31="",G31=""),"",239*(0.047*D31+1.009*G31-0.01452*F31+3.21))</f>
        <v/>
      </c>
      <c r="U31" s="26" t="str">
        <f aca="false">IF(OR(F31="",G31="",H31="",I31=""),"",239*(0.05192*I31+0.04036*H31+0.869*G31-0.01181*F31+2.992))</f>
        <v/>
      </c>
      <c r="V31" s="26" t="str">
        <f aca="false">IF(OR(D31="",E31="",F31="",G31=""),"",0.239*(49.94*D31+2459.053*(E31/100)-34.014*F31+799.257*G31+122.502))</f>
        <v/>
      </c>
      <c r="W31" s="26" t="str">
        <f aca="false">IF(I31="","",0.239*(95.272*I31+2026.161))</f>
        <v/>
      </c>
      <c r="X31" s="26" t="str">
        <f aca="false">IF(D31=""," ",24.8*D31+10)</f>
        <v> </v>
      </c>
      <c r="Y31" s="26" t="str">
        <f aca="false">IF(OR(D31="",I31="")," ",25.9*I31+284)</f>
        <v> </v>
      </c>
      <c r="Z31" s="26" t="str">
        <f aca="false">IF(OR(D31="",F31="",G31="")," ",IF(AND(F31&gt;=1,F31&lt;=20),708.764+8.126*D31+283.897*G31+7.887*F31,""))</f>
        <v> </v>
      </c>
      <c r="AA31" s="26" t="str">
        <f aca="false">IF(OR(F31="",H31="",I31="")," ",IF(AND(F31&gt;=1,F31&lt;=20),EXP(-0.055+0.535*LN(I31)-0.095*LN(H31))*238.85,
IF(AND(F31&gt;=21,F31&lt;=60),EXP(-0.945+0.707*LN(I31)+0.019*LN(H31))*238.85,"")))</f>
        <v> </v>
      </c>
      <c r="AB31" s="27" t="str">
        <f aca="false">IF(OR(D31="",E31="",F31="",G31=""), " ", IF(G31=1, (9.65*D31) + (573*(E31/100)) - (5.08*F31) + 260, 7.38*D31) + (607*(E31/100)) - (2.31*F31) + 43)</f>
        <v> </v>
      </c>
      <c r="AC31" s="27"/>
      <c r="AD31" s="28" t="str">
        <f aca="false">IF(OR(D31="",E31="",F31="",G31="",H31="",I31=""),"",AVERAGE(J31:AB31))</f>
        <v/>
      </c>
    </row>
    <row r="32" customFormat="false" ht="30" hidden="false" customHeight="true" outlineLevel="0" collapsed="false">
      <c r="A32" s="20"/>
      <c r="B32" s="29" t="n">
        <v>20</v>
      </c>
      <c r="C32" s="30"/>
      <c r="D32" s="31"/>
      <c r="E32" s="32"/>
      <c r="F32" s="33"/>
      <c r="G32" s="33"/>
      <c r="H32" s="31"/>
      <c r="I32" s="31"/>
      <c r="J32" s="34" t="str">
        <f aca="false">IF(OR(D32="",E32="",F32="",G32=""),"",IF(G32=1,66.473 + (13.752*D32) + (5.003*E32) - (6.755*F32),655.096 + (9.563*D32) + (1.85*E32) - (4.676*F32)))</f>
        <v/>
      </c>
      <c r="K32" s="34" t="str">
        <f aca="false">IF(I32="","",370+(21.6*I32))</f>
        <v/>
      </c>
      <c r="L32" s="34" t="str">
        <f aca="false">IF(I32="","",500+(22*I32))</f>
        <v/>
      </c>
      <c r="M32" s="34" t="str">
        <f aca="false">IF(OR(D32="",E32="",F32="",G32=""),"",IF(G32=1,88.362 + (13.397*D32) + (4.799*E32) - (5.677*F32),447.593 + (9.247*D32) + (3.098*E32) - (4.33*F32)))</f>
        <v/>
      </c>
      <c r="N32" s="34" t="str">
        <f aca="false">IF(OR(D32="",F32&lt;18,G32=""),"",IF(G32=1,IF(F32&gt;=18,IF(F32&lt;=30,15.3*D32+679,IF(F32&lt;=60,11.6*D32+879,13.5*D32+487))),IF(F32&gt;=18,IF(F32&lt;=30,14.7*D32+496,IF(F32&lt;=60,8.7*D32+829,10.5*D32+596)))))</f>
        <v/>
      </c>
      <c r="O32" s="34" t="str">
        <f aca="false">IF(OR(D32="",G32=""),"",IF(G32=1,879 + (10.2*D32),795 + (7.18*D32)))</f>
        <v/>
      </c>
      <c r="P32" s="34" t="str">
        <f aca="false">IF(OR(D32="",G32="",G32=1),"",IF(G32=0,50.4+21.1*D32))</f>
        <v/>
      </c>
      <c r="Q32" s="34" t="str">
        <f aca="false">IF(OR(D32="",E32="",F32="",G32=""),"",IF(G32=1,(10*D32)+(6.25*E32)-(5*F32)+5,(10*D32)+(6.25*E32)-(5*F32)-161))</f>
        <v/>
      </c>
      <c r="R32" s="34" t="str">
        <f aca="false">IF(I32="","",19.7*I32+413)</f>
        <v/>
      </c>
      <c r="S32" s="34" t="str">
        <f aca="false">IF(OR(D32="",E32="",G32=0),"",-857+9*D32 + 11.7*E32)</f>
        <v/>
      </c>
      <c r="T32" s="34" t="str">
        <f aca="false">IF(OR(D32="",F32="",G32=""),"",239*(0.047*D32+1.009*G32-0.01452*F32+3.21))</f>
        <v/>
      </c>
      <c r="U32" s="34" t="str">
        <f aca="false">IF(OR(F32="",G32="",H32="",I32=""),"",239*(0.05192*I32+0.04036*H32+0.869*G32-0.01181*F32+2.992))</f>
        <v/>
      </c>
      <c r="V32" s="34" t="str">
        <f aca="false">IF(OR(D32="",E32="",F32="",G32=""),"",0.239*(49.94*D32+2459.053*(E32/100)-34.014*F32+799.257*G32+122.502))</f>
        <v/>
      </c>
      <c r="W32" s="34" t="str">
        <f aca="false">IF(I32="","",0.239*(95.272*I32+2026.161))</f>
        <v/>
      </c>
      <c r="X32" s="34" t="str">
        <f aca="false">IF(D32=""," ",24.8*D32+10)</f>
        <v> </v>
      </c>
      <c r="Y32" s="34" t="str">
        <f aca="false">IF(OR(D32="",I32="")," ",25.9*I32+284)</f>
        <v> </v>
      </c>
      <c r="Z32" s="34" t="str">
        <f aca="false">IF(OR(D32="",F32="",G32="")," ",IF(AND(F32&gt;=1,F32&lt;=20),708.764+8.126*D32+283.897*G32+7.887*F32,""))</f>
        <v> </v>
      </c>
      <c r="AA32" s="34" t="str">
        <f aca="false">IF(OR(F32="",H32="",I32="")," ",IF(AND(F32&gt;=1,F32&lt;=20),EXP(-0.055+0.535*LN(I32)-0.095*LN(H32))*238.85,
IF(AND(F32&gt;=21,F32&lt;=60),EXP(-0.945+0.707*LN(I32)+0.019*LN(H32))*238.85,"")))</f>
        <v> </v>
      </c>
      <c r="AB32" s="35" t="str">
        <f aca="false">IF(OR(D32="",E32="",F32="",G32=""), " ", IF(G32=1, (9.65*D32) + (573*(E32/100)) - (5.08*F32) + 260, 7.38*D32) + (607*(E32/100)) - (2.31*F32) + 43)</f>
        <v> </v>
      </c>
      <c r="AC32" s="27"/>
      <c r="AD32" s="36" t="str">
        <f aca="false">IF(OR(D32="",E32="",F32="",G32="",H32="",I32=""),"",AVERAGE(J32:AB32))</f>
        <v/>
      </c>
    </row>
    <row r="33" customFormat="false" ht="30" hidden="false" customHeight="true" outlineLevel="0" collapsed="false">
      <c r="A33" s="20"/>
      <c r="B33" s="21" t="n">
        <v>21</v>
      </c>
      <c r="C33" s="22"/>
      <c r="D33" s="23"/>
      <c r="E33" s="24"/>
      <c r="F33" s="25"/>
      <c r="G33" s="25"/>
      <c r="H33" s="23"/>
      <c r="I33" s="23"/>
      <c r="J33" s="26" t="str">
        <f aca="false">IF(OR(D33="",E33="",F33="",G33=""),"",IF(G33=1,66.473 + (13.752*D33) + (5.003*E33) - (6.755*F33),655.096 + (9.563*D33) + (1.85*E33) - (4.676*F33)))</f>
        <v/>
      </c>
      <c r="K33" s="26" t="str">
        <f aca="false">IF(I33="","",370+(21.6*I33))</f>
        <v/>
      </c>
      <c r="L33" s="26" t="str">
        <f aca="false">IF(I33="","",500+(22*I33))</f>
        <v/>
      </c>
      <c r="M33" s="26" t="str">
        <f aca="false">IF(OR(D33="",E33="",F33="",G33=""),"",IF(G33=1,88.362 + (13.397*D33) + (4.799*E33) - (5.677*F33),447.593 + (9.247*D33) + (3.098*E33) - (4.33*F33)))</f>
        <v/>
      </c>
      <c r="N33" s="26" t="str">
        <f aca="false">IF(OR(D33="",F33&lt;18,G33=""),"",IF(G33=1,IF(F33&gt;=18,IF(F33&lt;=30,15.3*D33+679,IF(F33&lt;=60,11.6*D33+879,13.5*D33+487))),IF(F33&gt;=18,IF(F33&lt;=30,14.7*D33+496,IF(F33&lt;=60,8.7*D33+829,10.5*D33+596)))))</f>
        <v/>
      </c>
      <c r="O33" s="26" t="str">
        <f aca="false">IF(OR(D33="",G33=""),"",IF(G33=1,879 + (10.2*D33),795 + (7.18*D33)))</f>
        <v/>
      </c>
      <c r="P33" s="26" t="str">
        <f aca="false">IF(OR(D33="",G33="",G33=1),"",IF(G33=0,50.4+21.1*D33))</f>
        <v/>
      </c>
      <c r="Q33" s="26" t="str">
        <f aca="false">IF(OR(D33="",E33="",F33="",G33=""),"",IF(G33=1,(10*D33)+(6.25*E33)-(5*F33)+5,(10*D33)+(6.25*E33)-(5*F33)-161))</f>
        <v/>
      </c>
      <c r="R33" s="26" t="str">
        <f aca="false">IF(I33="","",19.7*I33+413)</f>
        <v/>
      </c>
      <c r="S33" s="26" t="str">
        <f aca="false">IF(OR(D33="",E33="",G33=0),"",-857+9*D33 + 11.7*E33)</f>
        <v/>
      </c>
      <c r="T33" s="26" t="str">
        <f aca="false">IF(OR(D33="",F33="",G33=""),"",239*(0.047*D33+1.009*G33-0.01452*F33+3.21))</f>
        <v/>
      </c>
      <c r="U33" s="26" t="str">
        <f aca="false">IF(OR(F33="",G33="",H33="",I33=""),"",239*(0.05192*I33+0.04036*H33+0.869*G33-0.01181*F33+2.992))</f>
        <v/>
      </c>
      <c r="V33" s="26" t="str">
        <f aca="false">IF(OR(D33="",E33="",F33="",G33=""),"",0.239*(49.94*D33+2459.053*(E33/100)-34.014*F33+799.257*G33+122.502))</f>
        <v/>
      </c>
      <c r="W33" s="26" t="str">
        <f aca="false">IF(I33="","",0.239*(95.272*I33+2026.161))</f>
        <v/>
      </c>
      <c r="X33" s="26" t="str">
        <f aca="false">IF(D33=""," ",24.8*D33+10)</f>
        <v> </v>
      </c>
      <c r="Y33" s="26" t="str">
        <f aca="false">IF(OR(D33="",I33="")," ",25.9*I33+284)</f>
        <v> </v>
      </c>
      <c r="Z33" s="26" t="str">
        <f aca="false">IF(OR(D33="",F33="",G33="")," ",IF(AND(F33&gt;=1,F33&lt;=20),708.764+8.126*D33+283.897*G33+7.887*F33,""))</f>
        <v> </v>
      </c>
      <c r="AA33" s="26" t="str">
        <f aca="false">IF(OR(F33="",H33="",I33="")," ",IF(AND(F33&gt;=1,F33&lt;=20),EXP(-0.055+0.535*LN(I33)-0.095*LN(H33))*238.85,
IF(AND(F33&gt;=21,F33&lt;=60),EXP(-0.945+0.707*LN(I33)+0.019*LN(H33))*238.85,"")))</f>
        <v> </v>
      </c>
      <c r="AB33" s="27" t="str">
        <f aca="false">IF(OR(D33="",E33="",F33="",G33=""), " ", IF(G33=1, (9.65*D33) + (573*(E33/100)) - (5.08*F33) + 260, 7.38*D33) + (607*(E33/100)) - (2.31*F33) + 43)</f>
        <v> </v>
      </c>
      <c r="AC33" s="27"/>
      <c r="AD33" s="28" t="str">
        <f aca="false">IF(OR(D33="",E33="",F33="",G33="",H33="",I33=""),"",AVERAGE(J33:AB33))</f>
        <v/>
      </c>
    </row>
    <row r="34" customFormat="false" ht="30" hidden="false" customHeight="true" outlineLevel="0" collapsed="false">
      <c r="A34" s="20"/>
      <c r="B34" s="29" t="n">
        <v>22</v>
      </c>
      <c r="C34" s="30"/>
      <c r="D34" s="31"/>
      <c r="E34" s="32"/>
      <c r="F34" s="33"/>
      <c r="G34" s="33"/>
      <c r="H34" s="31"/>
      <c r="I34" s="31"/>
      <c r="J34" s="34" t="str">
        <f aca="false">IF(OR(D34="",E34="",F34="",G34=""),"",IF(G34=1,66.473 + (13.752*D34) + (5.003*E34) - (6.755*F34),655.096 + (9.563*D34) + (1.85*E34) - (4.676*F34)))</f>
        <v/>
      </c>
      <c r="K34" s="34" t="str">
        <f aca="false">IF(I34="","",370+(21.6*I34))</f>
        <v/>
      </c>
      <c r="L34" s="34" t="str">
        <f aca="false">IF(I34="","",500+(22*I34))</f>
        <v/>
      </c>
      <c r="M34" s="34" t="str">
        <f aca="false">IF(OR(D34="",E34="",F34="",G34=""),"",IF(G34=1,88.362 + (13.397*D34) + (4.799*E34) - (5.677*F34),447.593 + (9.247*D34) + (3.098*E34) - (4.33*F34)))</f>
        <v/>
      </c>
      <c r="N34" s="34" t="str">
        <f aca="false">IF(OR(D34="",F34&lt;18,G34=""),"",IF(G34=1,IF(F34&gt;=18,IF(F34&lt;=30,15.3*D34+679,IF(F34&lt;=60,11.6*D34+879,13.5*D34+487))),IF(F34&gt;=18,IF(F34&lt;=30,14.7*D34+496,IF(F34&lt;=60,8.7*D34+829,10.5*D34+596)))))</f>
        <v/>
      </c>
      <c r="O34" s="34" t="str">
        <f aca="false">IF(OR(D34="",G34=""),"",IF(G34=1,879 + (10.2*D34),795 + (7.18*D34)))</f>
        <v/>
      </c>
      <c r="P34" s="34" t="str">
        <f aca="false">IF(OR(D34="",G34="",G34=1),"",IF(G34=0,50.4+21.1*D34))</f>
        <v/>
      </c>
      <c r="Q34" s="34" t="str">
        <f aca="false">IF(OR(D34="",E34="",F34="",G34=""),"",IF(G34=1,(10*D34)+(6.25*E34)-(5*F34)+5,(10*D34)+(6.25*E34)-(5*F34)-161))</f>
        <v/>
      </c>
      <c r="R34" s="34" t="str">
        <f aca="false">IF(I34="","",19.7*I34+413)</f>
        <v/>
      </c>
      <c r="S34" s="34" t="str">
        <f aca="false">IF(OR(D34="",E34="",G34=0),"",-857+9*D34 + 11.7*E34)</f>
        <v/>
      </c>
      <c r="T34" s="34" t="str">
        <f aca="false">IF(OR(D34="",F34="",G34=""),"",239*(0.047*D34+1.009*G34-0.01452*F34+3.21))</f>
        <v/>
      </c>
      <c r="U34" s="34" t="str">
        <f aca="false">IF(OR(F34="",G34="",H34="",I34=""),"",239*(0.05192*I34+0.04036*H34+0.869*G34-0.01181*F34+2.992))</f>
        <v/>
      </c>
      <c r="V34" s="34" t="str">
        <f aca="false">IF(OR(D34="",E34="",F34="",G34=""),"",0.239*(49.94*D34+2459.053*(E34/100)-34.014*F34+799.257*G34+122.502))</f>
        <v/>
      </c>
      <c r="W34" s="34" t="str">
        <f aca="false">IF(I34="","",0.239*(95.272*I34+2026.161))</f>
        <v/>
      </c>
      <c r="X34" s="34" t="str">
        <f aca="false">IF(D34=""," ",24.8*D34+10)</f>
        <v> </v>
      </c>
      <c r="Y34" s="34" t="str">
        <f aca="false">IF(OR(D34="",I34="")," ",25.9*I34+284)</f>
        <v> </v>
      </c>
      <c r="Z34" s="34" t="str">
        <f aca="false">IF(OR(D34="",F34="",G34="")," ",IF(AND(F34&gt;=1,F34&lt;=20),708.764+8.126*D34+283.897*G34+7.887*F34,""))</f>
        <v> </v>
      </c>
      <c r="AA34" s="34" t="str">
        <f aca="false">IF(OR(F34="",H34="",I34="")," ",IF(AND(F34&gt;=1,F34&lt;=20),EXP(-0.055+0.535*LN(I34)-0.095*LN(H34))*238.85,
IF(AND(F34&gt;=21,F34&lt;=60),EXP(-0.945+0.707*LN(I34)+0.019*LN(H34))*238.85,"")))</f>
        <v> </v>
      </c>
      <c r="AB34" s="35" t="str">
        <f aca="false">IF(OR(D34="",E34="",F34="",G34=""), " ", IF(G34=1, (9.65*D34) + (573*(E34/100)) - (5.08*F34) + 260, 7.38*D34) + (607*(E34/100)) - (2.31*F34) + 43)</f>
        <v> </v>
      </c>
      <c r="AC34" s="27"/>
      <c r="AD34" s="36" t="str">
        <f aca="false">IF(OR(D34="",E34="",F34="",G34="",H34="",I34=""),"",AVERAGE(J34:AB34))</f>
        <v/>
      </c>
    </row>
    <row r="35" customFormat="false" ht="30" hidden="false" customHeight="true" outlineLevel="0" collapsed="false">
      <c r="A35" s="20"/>
      <c r="B35" s="21" t="n">
        <v>23</v>
      </c>
      <c r="C35" s="22"/>
      <c r="D35" s="23"/>
      <c r="E35" s="24"/>
      <c r="F35" s="25"/>
      <c r="G35" s="25"/>
      <c r="H35" s="23"/>
      <c r="I35" s="23"/>
      <c r="J35" s="26" t="str">
        <f aca="false">IF(OR(D35="",E35="",F35="",G35=""),"",IF(G35=1,66.473 + (13.752*D35) + (5.003*E35) - (6.755*F35),655.096 + (9.563*D35) + (1.85*E35) - (4.676*F35)))</f>
        <v/>
      </c>
      <c r="K35" s="26" t="str">
        <f aca="false">IF(I35="","",370+(21.6*I35))</f>
        <v/>
      </c>
      <c r="L35" s="26" t="str">
        <f aca="false">IF(I35="","",500+(22*I35))</f>
        <v/>
      </c>
      <c r="M35" s="26" t="str">
        <f aca="false">IF(OR(D35="",E35="",F35="",G35=""),"",IF(G35=1,88.362 + (13.397*D35) + (4.799*E35) - (5.677*F35),447.593 + (9.247*D35) + (3.098*E35) - (4.33*F35)))</f>
        <v/>
      </c>
      <c r="N35" s="26" t="str">
        <f aca="false">IF(OR(D35="",F35&lt;18,G35=""),"",IF(G35=1,IF(F35&gt;=18,IF(F35&lt;=30,15.3*D35+679,IF(F35&lt;=60,11.6*D35+879,13.5*D35+487))),IF(F35&gt;=18,IF(F35&lt;=30,14.7*D35+496,IF(F35&lt;=60,8.7*D35+829,10.5*D35+596)))))</f>
        <v/>
      </c>
      <c r="O35" s="26" t="str">
        <f aca="false">IF(OR(D35="",G35=""),"",IF(G35=1,879 + (10.2*D35),795 + (7.18*D35)))</f>
        <v/>
      </c>
      <c r="P35" s="26" t="str">
        <f aca="false">IF(OR(D35="",G35="",G35=1),"",IF(G35=0,50.4+21.1*D35))</f>
        <v/>
      </c>
      <c r="Q35" s="26" t="str">
        <f aca="false">IF(OR(D35="",E35="",F35="",G35=""),"",IF(G35=1,(10*D35)+(6.25*E35)-(5*F35)+5,(10*D35)+(6.25*E35)-(5*F35)-161))</f>
        <v/>
      </c>
      <c r="R35" s="26" t="str">
        <f aca="false">IF(I35="","",19.7*I35+413)</f>
        <v/>
      </c>
      <c r="S35" s="26" t="str">
        <f aca="false">IF(OR(D35="",E35="",G35=0),"",-857+9*D35 + 11.7*E35)</f>
        <v/>
      </c>
      <c r="T35" s="26" t="str">
        <f aca="false">IF(OR(D35="",F35="",G35=""),"",239*(0.047*D35+1.009*G35-0.01452*F35+3.21))</f>
        <v/>
      </c>
      <c r="U35" s="26" t="str">
        <f aca="false">IF(OR(F35="",G35="",H35="",I35=""),"",239*(0.05192*I35+0.04036*H35+0.869*G35-0.01181*F35+2.992))</f>
        <v/>
      </c>
      <c r="V35" s="26" t="str">
        <f aca="false">IF(OR(D35="",E35="",F35="",G35=""),"",0.239*(49.94*D35+2459.053*(E35/100)-34.014*F35+799.257*G35+122.502))</f>
        <v/>
      </c>
      <c r="W35" s="26" t="str">
        <f aca="false">IF(I35="","",0.239*(95.272*I35+2026.161))</f>
        <v/>
      </c>
      <c r="X35" s="26" t="str">
        <f aca="false">IF(D35=""," ",24.8*D35+10)</f>
        <v> </v>
      </c>
      <c r="Y35" s="26" t="str">
        <f aca="false">IF(OR(D35="",I35="")," ",25.9*I35+284)</f>
        <v> </v>
      </c>
      <c r="Z35" s="26" t="str">
        <f aca="false">IF(OR(D35="",F35="",G35="")," ",IF(AND(F35&gt;=1,F35&lt;=20),708.764+8.126*D35+283.897*G35+7.887*F35,""))</f>
        <v> </v>
      </c>
      <c r="AA35" s="26" t="str">
        <f aca="false">IF(OR(F35="",H35="",I35="")," ",IF(AND(F35&gt;=1,F35&lt;=20),EXP(-0.055+0.535*LN(I35)-0.095*LN(H35))*238.85,
IF(AND(F35&gt;=21,F35&lt;=60),EXP(-0.945+0.707*LN(I35)+0.019*LN(H35))*238.85,"")))</f>
        <v> </v>
      </c>
      <c r="AB35" s="27" t="str">
        <f aca="false">IF(OR(D35="",E35="",F35="",G35=""), " ", IF(G35=1, (9.65*D35) + (573*(E35/100)) - (5.08*F35) + 260, 7.38*D35) + (607*(E35/100)) - (2.31*F35) + 43)</f>
        <v> </v>
      </c>
      <c r="AC35" s="27"/>
      <c r="AD35" s="28" t="str">
        <f aca="false">IF(OR(D35="",E35="",F35="",G35="",H35="",I35=""),"",AVERAGE(J35:AB35))</f>
        <v/>
      </c>
    </row>
    <row r="36" customFormat="false" ht="30" hidden="false" customHeight="true" outlineLevel="0" collapsed="false">
      <c r="A36" s="20"/>
      <c r="B36" s="29" t="n">
        <v>24</v>
      </c>
      <c r="C36" s="30"/>
      <c r="D36" s="31"/>
      <c r="E36" s="32"/>
      <c r="F36" s="33"/>
      <c r="G36" s="33"/>
      <c r="H36" s="31"/>
      <c r="I36" s="31"/>
      <c r="J36" s="34" t="str">
        <f aca="false">IF(OR(D36="",E36="",F36="",G36=""),"",IF(G36=1,66.473 + (13.752*D36) + (5.003*E36) - (6.755*F36),655.096 + (9.563*D36) + (1.85*E36) - (4.676*F36)))</f>
        <v/>
      </c>
      <c r="K36" s="34" t="str">
        <f aca="false">IF(I36="","",370+(21.6*I36))</f>
        <v/>
      </c>
      <c r="L36" s="34" t="str">
        <f aca="false">IF(I36="","",500+(22*I36))</f>
        <v/>
      </c>
      <c r="M36" s="34" t="str">
        <f aca="false">IF(OR(D36="",E36="",F36="",G36=""),"",IF(G36=1,88.362 + (13.397*D36) + (4.799*E36) - (5.677*F36),447.593 + (9.247*D36) + (3.098*E36) - (4.33*F36)))</f>
        <v/>
      </c>
      <c r="N36" s="34" t="str">
        <f aca="false">IF(OR(D36="",F36&lt;18,G36=""),"",IF(G36=1,IF(F36&gt;=18,IF(F36&lt;=30,15.3*D36+679,IF(F36&lt;=60,11.6*D36+879,13.5*D36+487))),IF(F36&gt;=18,IF(F36&lt;=30,14.7*D36+496,IF(F36&lt;=60,8.7*D36+829,10.5*D36+596)))))</f>
        <v/>
      </c>
      <c r="O36" s="34" t="str">
        <f aca="false">IF(OR(D36="",G36=""),"",IF(G36=1,879 + (10.2*D36),795 + (7.18*D36)))</f>
        <v/>
      </c>
      <c r="P36" s="34" t="str">
        <f aca="false">IF(OR(D36="",G36="",G36=1),"",IF(G36=0,50.4+21.1*D36))</f>
        <v/>
      </c>
      <c r="Q36" s="34" t="str">
        <f aca="false">IF(OR(D36="",E36="",F36="",G36=""),"",IF(G36=1,(10*D36)+(6.25*E36)-(5*F36)+5,(10*D36)+(6.25*E36)-(5*F36)-161))</f>
        <v/>
      </c>
      <c r="R36" s="34" t="str">
        <f aca="false">IF(I36="","",19.7*I36+413)</f>
        <v/>
      </c>
      <c r="S36" s="34" t="str">
        <f aca="false">IF(OR(D36="",E36="",G36=0),"",-857+9*D36 + 11.7*E36)</f>
        <v/>
      </c>
      <c r="T36" s="34" t="str">
        <f aca="false">IF(OR(D36="",F36="",G36=""),"",239*(0.047*D36+1.009*G36-0.01452*F36+3.21))</f>
        <v/>
      </c>
      <c r="U36" s="34" t="str">
        <f aca="false">IF(OR(F36="",G36="",H36="",I36=""),"",239*(0.05192*I36+0.04036*H36+0.869*G36-0.01181*F36+2.992))</f>
        <v/>
      </c>
      <c r="V36" s="34" t="str">
        <f aca="false">IF(OR(D36="",E36="",F36="",G36=""),"",0.239*(49.94*D36+2459.053*(E36/100)-34.014*F36+799.257*G36+122.502))</f>
        <v/>
      </c>
      <c r="W36" s="34" t="str">
        <f aca="false">IF(I36="","",0.239*(95.272*I36+2026.161))</f>
        <v/>
      </c>
      <c r="X36" s="34" t="str">
        <f aca="false">IF(D36=""," ",24.8*D36+10)</f>
        <v> </v>
      </c>
      <c r="Y36" s="34" t="str">
        <f aca="false">IF(OR(D36="",I36="")," ",25.9*I36+284)</f>
        <v> </v>
      </c>
      <c r="Z36" s="34" t="str">
        <f aca="false">IF(OR(D36="",F36="",G36="")," ",IF(AND(F36&gt;=1,F36&lt;=20),708.764+8.126*D36+283.897*G36+7.887*F36,""))</f>
        <v> </v>
      </c>
      <c r="AA36" s="34" t="str">
        <f aca="false">IF(OR(F36="",H36="",I36="")," ",IF(AND(F36&gt;=1,F36&lt;=20),EXP(-0.055+0.535*LN(I36)-0.095*LN(H36))*238.85,
IF(AND(F36&gt;=21,F36&lt;=60),EXP(-0.945+0.707*LN(I36)+0.019*LN(H36))*238.85,"")))</f>
        <v> </v>
      </c>
      <c r="AB36" s="35" t="str">
        <f aca="false">IF(OR(D36="",E36="",F36="",G36=""), " ", IF(G36=1, (9.65*D36) + (573*(E36/100)) - (5.08*F36) + 260, 7.38*D36) + (607*(E36/100)) - (2.31*F36) + 43)</f>
        <v> </v>
      </c>
      <c r="AC36" s="27"/>
      <c r="AD36" s="36" t="str">
        <f aca="false">IF(OR(D36="",E36="",F36="",G36="",H36="",I36=""),"",AVERAGE(J36:AB36))</f>
        <v/>
      </c>
    </row>
    <row r="37" customFormat="false" ht="30" hidden="false" customHeight="true" outlineLevel="0" collapsed="false">
      <c r="A37" s="20"/>
      <c r="B37" s="21" t="n">
        <v>25</v>
      </c>
      <c r="C37" s="22"/>
      <c r="D37" s="23"/>
      <c r="E37" s="24"/>
      <c r="F37" s="25"/>
      <c r="G37" s="25"/>
      <c r="H37" s="23"/>
      <c r="I37" s="23"/>
      <c r="J37" s="26" t="str">
        <f aca="false">IF(OR(D37="",E37="",F37="",G37=""),"",IF(G37=1,66.473 + (13.752*D37) + (5.003*E37) - (6.755*F37),655.096 + (9.563*D37) + (1.85*E37) - (4.676*F37)))</f>
        <v/>
      </c>
      <c r="K37" s="26" t="str">
        <f aca="false">IF(I37="","",370+(21.6*I37))</f>
        <v/>
      </c>
      <c r="L37" s="26" t="str">
        <f aca="false">IF(I37="","",500+(22*I37))</f>
        <v/>
      </c>
      <c r="M37" s="26" t="str">
        <f aca="false">IF(OR(D37="",E37="",F37="",G37=""),"",IF(G37=1,88.362 + (13.397*D37) + (4.799*E37) - (5.677*F37),447.593 + (9.247*D37) + (3.098*E37) - (4.33*F37)))</f>
        <v/>
      </c>
      <c r="N37" s="26" t="str">
        <f aca="false">IF(OR(D37="",F37&lt;18,G37=""),"",IF(G37=1,IF(F37&gt;=18,IF(F37&lt;=30,15.3*D37+679,IF(F37&lt;=60,11.6*D37+879,13.5*D37+487))),IF(F37&gt;=18,IF(F37&lt;=30,14.7*D37+496,IF(F37&lt;=60,8.7*D37+829,10.5*D37+596)))))</f>
        <v/>
      </c>
      <c r="O37" s="26" t="str">
        <f aca="false">IF(OR(D37="",G37=""),"",IF(G37=1,879 + (10.2*D37),795 + (7.18*D37)))</f>
        <v/>
      </c>
      <c r="P37" s="26" t="str">
        <f aca="false">IF(OR(D37="",G37="",G37=1),"",IF(G37=0,50.4+21.1*D37))</f>
        <v/>
      </c>
      <c r="Q37" s="26" t="str">
        <f aca="false">IF(OR(D37="",E37="",F37="",G37=""),"",IF(G37=1,(10*D37)+(6.25*E37)-(5*F37)+5,(10*D37)+(6.25*E37)-(5*F37)-161))</f>
        <v/>
      </c>
      <c r="R37" s="26" t="str">
        <f aca="false">IF(I37="","",19.7*I37+413)</f>
        <v/>
      </c>
      <c r="S37" s="26" t="str">
        <f aca="false">IF(OR(D37="",E37="",G37=0),"",-857+9*D37 + 11.7*E37)</f>
        <v/>
      </c>
      <c r="T37" s="26" t="str">
        <f aca="false">IF(OR(D37="",F37="",G37=""),"",239*(0.047*D37+1.009*G37-0.01452*F37+3.21))</f>
        <v/>
      </c>
      <c r="U37" s="26" t="str">
        <f aca="false">IF(OR(F37="",G37="",H37="",I37=""),"",239*(0.05192*I37+0.04036*H37+0.869*G37-0.01181*F37+2.992))</f>
        <v/>
      </c>
      <c r="V37" s="26" t="str">
        <f aca="false">IF(OR(D37="",E37="",F37="",G37=""),"",0.239*(49.94*D37+2459.053*(E37/100)-34.014*F37+799.257*G37+122.502))</f>
        <v/>
      </c>
      <c r="W37" s="26" t="str">
        <f aca="false">IF(I37="","",0.239*(95.272*I37+2026.161))</f>
        <v/>
      </c>
      <c r="X37" s="26" t="str">
        <f aca="false">IF(D37=""," ",24.8*D37+10)</f>
        <v> </v>
      </c>
      <c r="Y37" s="26" t="str">
        <f aca="false">IF(OR(D37="",I37="")," ",25.9*I37+284)</f>
        <v> </v>
      </c>
      <c r="Z37" s="26" t="str">
        <f aca="false">IF(OR(D37="",F37="",G37="")," ",IF(AND(F37&gt;=1,F37&lt;=20),708.764+8.126*D37+283.897*G37+7.887*F37,""))</f>
        <v> </v>
      </c>
      <c r="AA37" s="26" t="str">
        <f aca="false">IF(OR(F37="",H37="",I37="")," ",IF(AND(F37&gt;=1,F37&lt;=20),EXP(-0.055+0.535*LN(I37)-0.095*LN(H37))*238.85,
IF(AND(F37&gt;=21,F37&lt;=60),EXP(-0.945+0.707*LN(I37)+0.019*LN(H37))*238.85,"")))</f>
        <v> </v>
      </c>
      <c r="AB37" s="27" t="str">
        <f aca="false">IF(OR(D37="",E37="",F37="",G37=""), " ", IF(G37=1, (9.65*D37) + (573*(E37/100)) - (5.08*F37) + 260, 7.38*D37) + (607*(E37/100)) - (2.31*F37) + 43)</f>
        <v> </v>
      </c>
      <c r="AC37" s="27"/>
      <c r="AD37" s="28" t="str">
        <f aca="false">IF(OR(D37="",E37="",F37="",G37="",H37="",I37=""),"",AVERAGE(J37:AB37))</f>
        <v/>
      </c>
    </row>
    <row r="38" customFormat="false" ht="30" hidden="false" customHeight="true" outlineLevel="0" collapsed="false">
      <c r="A38" s="20"/>
      <c r="B38" s="29" t="n">
        <v>26</v>
      </c>
      <c r="C38" s="30"/>
      <c r="D38" s="31"/>
      <c r="E38" s="32"/>
      <c r="F38" s="33"/>
      <c r="G38" s="33"/>
      <c r="H38" s="31"/>
      <c r="I38" s="31"/>
      <c r="J38" s="34" t="str">
        <f aca="false">IF(OR(D38="",E38="",F38="",G38=""),"",IF(G38=1,66.473 + (13.752*D38) + (5.003*E38) - (6.755*F38),655.096 + (9.563*D38) + (1.85*E38) - (4.676*F38)))</f>
        <v/>
      </c>
      <c r="K38" s="34" t="str">
        <f aca="false">IF(I38="","",370+(21.6*I38))</f>
        <v/>
      </c>
      <c r="L38" s="34" t="str">
        <f aca="false">IF(I38="","",500+(22*I38))</f>
        <v/>
      </c>
      <c r="M38" s="34" t="str">
        <f aca="false">IF(OR(D38="",E38="",F38="",G38=""),"",IF(G38=1,88.362 + (13.397*D38) + (4.799*E38) - (5.677*F38),447.593 + (9.247*D38) + (3.098*E38) - (4.33*F38)))</f>
        <v/>
      </c>
      <c r="N38" s="34" t="str">
        <f aca="false">IF(OR(D38="",F38&lt;18,G38=""),"",IF(G38=1,IF(F38&gt;=18,IF(F38&lt;=30,15.3*D38+679,IF(F38&lt;=60,11.6*D38+879,13.5*D38+487))),IF(F38&gt;=18,IF(F38&lt;=30,14.7*D38+496,IF(F38&lt;=60,8.7*D38+829,10.5*D38+596)))))</f>
        <v/>
      </c>
      <c r="O38" s="34" t="str">
        <f aca="false">IF(OR(D38="",G38=""),"",IF(G38=1,879 + (10.2*D38),795 + (7.18*D38)))</f>
        <v/>
      </c>
      <c r="P38" s="34" t="str">
        <f aca="false">IF(OR(D38="",G38="",G38=1),"",IF(G38=0,50.4+21.1*D38))</f>
        <v/>
      </c>
      <c r="Q38" s="34" t="str">
        <f aca="false">IF(OR(D38="",E38="",F38="",G38=""),"",IF(G38=1,(10*D38)+(6.25*E38)-(5*F38)+5,(10*D38)+(6.25*E38)-(5*F38)-161))</f>
        <v/>
      </c>
      <c r="R38" s="34" t="str">
        <f aca="false">IF(I38="","",19.7*I38+413)</f>
        <v/>
      </c>
      <c r="S38" s="34" t="str">
        <f aca="false">IF(OR(D38="",E38="",G38=0),"",-857+9*D38 + 11.7*E38)</f>
        <v/>
      </c>
      <c r="T38" s="34" t="str">
        <f aca="false">IF(OR(D38="",F38="",G38=""),"",239*(0.047*D38+1.009*G38-0.01452*F38+3.21))</f>
        <v/>
      </c>
      <c r="U38" s="34" t="str">
        <f aca="false">IF(OR(F38="",G38="",H38="",I38=""),"",239*(0.05192*I38+0.04036*H38+0.869*G38-0.01181*F38+2.992))</f>
        <v/>
      </c>
      <c r="V38" s="34" t="str">
        <f aca="false">IF(OR(D38="",E38="",F38="",G38=""),"",0.239*(49.94*D38+2459.053*(E38/100)-34.014*F38+799.257*G38+122.502))</f>
        <v/>
      </c>
      <c r="W38" s="34" t="str">
        <f aca="false">IF(I38="","",0.239*(95.272*I38+2026.161))</f>
        <v/>
      </c>
      <c r="X38" s="34" t="str">
        <f aca="false">IF(D38=""," ",24.8*D38+10)</f>
        <v> </v>
      </c>
      <c r="Y38" s="34" t="str">
        <f aca="false">IF(OR(D38="",I38="")," ",25.9*I38+284)</f>
        <v> </v>
      </c>
      <c r="Z38" s="34" t="str">
        <f aca="false">IF(OR(D38="",F38="",G38="")," ",IF(AND(F38&gt;=1,F38&lt;=20),708.764+8.126*D38+283.897*G38+7.887*F38,""))</f>
        <v> </v>
      </c>
      <c r="AA38" s="34" t="str">
        <f aca="false">IF(OR(F38="",H38="",I38="")," ",IF(AND(F38&gt;=1,F38&lt;=20),EXP(-0.055+0.535*LN(I38)-0.095*LN(H38))*238.85,
IF(AND(F38&gt;=21,F38&lt;=60),EXP(-0.945+0.707*LN(I38)+0.019*LN(H38))*238.85,"")))</f>
        <v> </v>
      </c>
      <c r="AB38" s="35" t="str">
        <f aca="false">IF(OR(D38="",E38="",F38="",G38=""), " ", IF(G38=1, (9.65*D38) + (573*(E38/100)) - (5.08*F38) + 260, 7.38*D38) + (607*(E38/100)) - (2.31*F38) + 43)</f>
        <v> </v>
      </c>
      <c r="AC38" s="27"/>
      <c r="AD38" s="36" t="str">
        <f aca="false">IF(OR(D38="",E38="",F38="",G38="",H38="",I38=""),"",AVERAGE(J38:AB38))</f>
        <v/>
      </c>
    </row>
    <row r="39" customFormat="false" ht="30" hidden="false" customHeight="true" outlineLevel="0" collapsed="false">
      <c r="A39" s="20"/>
      <c r="B39" s="21" t="n">
        <v>27</v>
      </c>
      <c r="C39" s="22"/>
      <c r="D39" s="23"/>
      <c r="E39" s="24"/>
      <c r="F39" s="25"/>
      <c r="G39" s="25"/>
      <c r="H39" s="23"/>
      <c r="I39" s="23"/>
      <c r="J39" s="26" t="str">
        <f aca="false">IF(OR(D39="",E39="",F39="",G39=""),"",IF(G39=1,66.473 + (13.752*D39) + (5.003*E39) - (6.755*F39),655.096 + (9.563*D39) + (1.85*E39) - (4.676*F39)))</f>
        <v/>
      </c>
      <c r="K39" s="26" t="str">
        <f aca="false">IF(I39="","",370+(21.6*I39))</f>
        <v/>
      </c>
      <c r="L39" s="26" t="str">
        <f aca="false">IF(I39="","",500+(22*I39))</f>
        <v/>
      </c>
      <c r="M39" s="26" t="str">
        <f aca="false">IF(OR(D39="",E39="",F39="",G39=""),"",IF(G39=1,88.362 + (13.397*D39) + (4.799*E39) - (5.677*F39),447.593 + (9.247*D39) + (3.098*E39) - (4.33*F39)))</f>
        <v/>
      </c>
      <c r="N39" s="26" t="str">
        <f aca="false">IF(OR(D39="",F39&lt;18,G39=""),"",IF(G39=1,IF(F39&gt;=18,IF(F39&lt;=30,15.3*D39+679,IF(F39&lt;=60,11.6*D39+879,13.5*D39+487))),IF(F39&gt;=18,IF(F39&lt;=30,14.7*D39+496,IF(F39&lt;=60,8.7*D39+829,10.5*D39+596)))))</f>
        <v/>
      </c>
      <c r="O39" s="26" t="str">
        <f aca="false">IF(OR(D39="",G39=""),"",IF(G39=1,879 + (10.2*D39),795 + (7.18*D39)))</f>
        <v/>
      </c>
      <c r="P39" s="26" t="str">
        <f aca="false">IF(OR(D39="",G39="",G39=1),"",IF(G39=0,50.4+21.1*D39))</f>
        <v/>
      </c>
      <c r="Q39" s="26" t="str">
        <f aca="false">IF(OR(D39="",E39="",F39="",G39=""),"",IF(G39=1,(10*D39)+(6.25*E39)-(5*F39)+5,(10*D39)+(6.25*E39)-(5*F39)-161))</f>
        <v/>
      </c>
      <c r="R39" s="26" t="str">
        <f aca="false">IF(I39="","",19.7*I39+413)</f>
        <v/>
      </c>
      <c r="S39" s="26" t="str">
        <f aca="false">IF(OR(D39="",E39="",G39=0),"",-857+9*D39 + 11.7*E39)</f>
        <v/>
      </c>
      <c r="T39" s="26" t="str">
        <f aca="false">IF(OR(D39="",F39="",G39=""),"",239*(0.047*D39+1.009*G39-0.01452*F39+3.21))</f>
        <v/>
      </c>
      <c r="U39" s="26" t="str">
        <f aca="false">IF(OR(F39="",G39="",H39="",I39=""),"",239*(0.05192*I39+0.04036*H39+0.869*G39-0.01181*F39+2.992))</f>
        <v/>
      </c>
      <c r="V39" s="26" t="str">
        <f aca="false">IF(OR(D39="",E39="",F39="",G39=""),"",0.239*(49.94*D39+2459.053*(E39/100)-34.014*F39+799.257*G39+122.502))</f>
        <v/>
      </c>
      <c r="W39" s="26" t="str">
        <f aca="false">IF(I39="","",0.239*(95.272*I39+2026.161))</f>
        <v/>
      </c>
      <c r="X39" s="26" t="str">
        <f aca="false">IF(D39=""," ",24.8*D39+10)</f>
        <v> </v>
      </c>
      <c r="Y39" s="26" t="str">
        <f aca="false">IF(OR(D39="",I39="")," ",25.9*I39+284)</f>
        <v> </v>
      </c>
      <c r="Z39" s="26" t="str">
        <f aca="false">IF(OR(D39="",F39="",G39="")," ",IF(AND(F39&gt;=1,F39&lt;=20),708.764+8.126*D39+283.897*G39+7.887*F39,""))</f>
        <v> </v>
      </c>
      <c r="AA39" s="26" t="str">
        <f aca="false">IF(OR(F39="",H39="",I39="")," ",IF(AND(F39&gt;=1,F39&lt;=20),EXP(-0.055+0.535*LN(I39)-0.095*LN(H39))*238.85,
IF(AND(F39&gt;=21,F39&lt;=60),EXP(-0.945+0.707*LN(I39)+0.019*LN(H39))*238.85,"")))</f>
        <v> </v>
      </c>
      <c r="AB39" s="27" t="str">
        <f aca="false">IF(OR(D39="",E39="",F39="",G39=""), " ", IF(G39=1, (9.65*D39) + (573*(E39/100)) - (5.08*F39) + 260, 7.38*D39) + (607*(E39/100)) - (2.31*F39) + 43)</f>
        <v> </v>
      </c>
      <c r="AC39" s="27"/>
      <c r="AD39" s="28" t="str">
        <f aca="false">IF(OR(D39="",E39="",F39="",G39="",H39="",I39=""),"",AVERAGE(J39:AB39))</f>
        <v/>
      </c>
    </row>
    <row r="40" customFormat="false" ht="30" hidden="false" customHeight="true" outlineLevel="0" collapsed="false">
      <c r="A40" s="20"/>
      <c r="B40" s="29" t="n">
        <v>28</v>
      </c>
      <c r="C40" s="30"/>
      <c r="D40" s="31"/>
      <c r="E40" s="32"/>
      <c r="F40" s="33"/>
      <c r="G40" s="33"/>
      <c r="H40" s="31"/>
      <c r="I40" s="31"/>
      <c r="J40" s="34" t="str">
        <f aca="false">IF(OR(D40="",E40="",F40="",G40=""),"",IF(G40=1,66.473 + (13.752*D40) + (5.003*E40) - (6.755*F40),655.096 + (9.563*D40) + (1.85*E40) - (4.676*F40)))</f>
        <v/>
      </c>
      <c r="K40" s="34" t="str">
        <f aca="false">IF(I40="","",370+(21.6*I40))</f>
        <v/>
      </c>
      <c r="L40" s="34" t="str">
        <f aca="false">IF(I40="","",500+(22*I40))</f>
        <v/>
      </c>
      <c r="M40" s="34" t="str">
        <f aca="false">IF(OR(D40="",E40="",F40="",G40=""),"",IF(G40=1,88.362 + (13.397*D40) + (4.799*E40) - (5.677*F40),447.593 + (9.247*D40) + (3.098*E40) - (4.33*F40)))</f>
        <v/>
      </c>
      <c r="N40" s="34" t="str">
        <f aca="false">IF(OR(D40="",F40&lt;18,G40=""),"",IF(G40=1,IF(F40&gt;=18,IF(F40&lt;=30,15.3*D40+679,IF(F40&lt;=60,11.6*D40+879,13.5*D40+487))),IF(F40&gt;=18,IF(F40&lt;=30,14.7*D40+496,IF(F40&lt;=60,8.7*D40+829,10.5*D40+596)))))</f>
        <v/>
      </c>
      <c r="O40" s="34" t="str">
        <f aca="false">IF(OR(D40="",G40=""),"",IF(G40=1,879 + (10.2*D40),795 + (7.18*D40)))</f>
        <v/>
      </c>
      <c r="P40" s="34" t="str">
        <f aca="false">IF(OR(D40="",G40="",G40=1),"",IF(G40=0,50.4+21.1*D40))</f>
        <v/>
      </c>
      <c r="Q40" s="34" t="str">
        <f aca="false">IF(OR(D40="",E40="",F40="",G40=""),"",IF(G40=1,(10*D40)+(6.25*E40)-(5*F40)+5,(10*D40)+(6.25*E40)-(5*F40)-161))</f>
        <v/>
      </c>
      <c r="R40" s="34" t="str">
        <f aca="false">IF(I40="","",19.7*I40+413)</f>
        <v/>
      </c>
      <c r="S40" s="34" t="str">
        <f aca="false">IF(OR(D40="",E40="",G40=0),"",-857+9*D40 + 11.7*E40)</f>
        <v/>
      </c>
      <c r="T40" s="34" t="str">
        <f aca="false">IF(OR(D40="",F40="",G40=""),"",239*(0.047*D40+1.009*G40-0.01452*F40+3.21))</f>
        <v/>
      </c>
      <c r="U40" s="34" t="str">
        <f aca="false">IF(OR(F40="",G40="",H40="",I40=""),"",239*(0.05192*I40+0.04036*H40+0.869*G40-0.01181*F40+2.992))</f>
        <v/>
      </c>
      <c r="V40" s="34" t="str">
        <f aca="false">IF(OR(D40="",E40="",F40="",G40=""),"",0.239*(49.94*D40+2459.053*(E40/100)-34.014*F40+799.257*G40+122.502))</f>
        <v/>
      </c>
      <c r="W40" s="34" t="str">
        <f aca="false">IF(I40="","",0.239*(95.272*I40+2026.161))</f>
        <v/>
      </c>
      <c r="X40" s="34" t="str">
        <f aca="false">IF(D40=""," ",24.8*D40+10)</f>
        <v> </v>
      </c>
      <c r="Y40" s="34" t="str">
        <f aca="false">IF(OR(D40="",I40="")," ",25.9*I40+284)</f>
        <v> </v>
      </c>
      <c r="Z40" s="34" t="str">
        <f aca="false">IF(OR(D40="",F40="",G40="")," ",IF(AND(F40&gt;=1,F40&lt;=20),708.764+8.126*D40+283.897*G40+7.887*F40,""))</f>
        <v> </v>
      </c>
      <c r="AA40" s="34" t="str">
        <f aca="false">IF(OR(F40="",H40="",I40="")," ",IF(AND(F40&gt;=1,F40&lt;=20),EXP(-0.055+0.535*LN(I40)-0.095*LN(H40))*238.85,
IF(AND(F40&gt;=21,F40&lt;=60),EXP(-0.945+0.707*LN(I40)+0.019*LN(H40))*238.85,"")))</f>
        <v> </v>
      </c>
      <c r="AB40" s="35" t="str">
        <f aca="false">IF(OR(D40="",E40="",F40="",G40=""), " ", IF(G40=1, (9.65*D40) + (573*(E40/100)) - (5.08*F40) + 260, 7.38*D40) + (607*(E40/100)) - (2.31*F40) + 43)</f>
        <v> </v>
      </c>
      <c r="AC40" s="27"/>
      <c r="AD40" s="36" t="str">
        <f aca="false">IF(OR(D40="",E40="",F40="",G40="",H40="",I40=""),"",AVERAGE(J40:AB40))</f>
        <v/>
      </c>
    </row>
    <row r="41" customFormat="false" ht="30" hidden="false" customHeight="true" outlineLevel="0" collapsed="false">
      <c r="A41" s="1"/>
      <c r="B41" s="21" t="n">
        <v>29</v>
      </c>
      <c r="C41" s="22"/>
      <c r="D41" s="23"/>
      <c r="E41" s="24"/>
      <c r="F41" s="25"/>
      <c r="G41" s="25"/>
      <c r="H41" s="23"/>
      <c r="I41" s="23"/>
      <c r="J41" s="26" t="str">
        <f aca="false">IF(OR(D41="",E41="",F41="",G41=""),"",IF(G41=1,66.473 + (13.752*D41) + (5.003*E41) - (6.755*F41),655.096 + (9.563*D41) + (1.85*E41) - (4.676*F41)))</f>
        <v/>
      </c>
      <c r="K41" s="26" t="str">
        <f aca="false">IF(I41="","",370+(21.6*I41))</f>
        <v/>
      </c>
      <c r="L41" s="26" t="str">
        <f aca="false">IF(I41="","",500+(22*I41))</f>
        <v/>
      </c>
      <c r="M41" s="26" t="str">
        <f aca="false">IF(OR(D41="",E41="",F41="",G41=""),"",IF(G41=1,88.362 + (13.397*D41) + (4.799*E41) - (5.677*F41),447.593 + (9.247*D41) + (3.098*E41) - (4.33*F41)))</f>
        <v/>
      </c>
      <c r="N41" s="26" t="str">
        <f aca="false">IF(OR(D41="",F41&lt;18,G41=""),"",IF(G41=1,IF(F41&gt;=18,IF(F41&lt;=30,15.3*D41+679,IF(F41&lt;=60,11.6*D41+879,13.5*D41+487))),IF(F41&gt;=18,IF(F41&lt;=30,14.7*D41+496,IF(F41&lt;=60,8.7*D41+829,10.5*D41+596)))))</f>
        <v/>
      </c>
      <c r="O41" s="26" t="str">
        <f aca="false">IF(OR(D41="",G41=""),"",IF(G41=1,879 + (10.2*D41),795 + (7.18*D41)))</f>
        <v/>
      </c>
      <c r="P41" s="26" t="str">
        <f aca="false">IF(OR(D41="",G41="",G41=1),"",IF(G41=0,50.4+21.1*D41))</f>
        <v/>
      </c>
      <c r="Q41" s="26" t="str">
        <f aca="false">IF(OR(D41="",E41="",F41="",G41=""),"",IF(G41=1,(10*D41)+(6.25*E41)-(5*F41)+5,(10*D41)+(6.25*E41)-(5*F41)-161))</f>
        <v/>
      </c>
      <c r="R41" s="26" t="str">
        <f aca="false">IF(I41="","",19.7*I41+413)</f>
        <v/>
      </c>
      <c r="S41" s="26" t="str">
        <f aca="false">IF(OR(D41="",E41="",G41=0),"",-857+9*D41 + 11.7*E41)</f>
        <v/>
      </c>
      <c r="T41" s="26" t="str">
        <f aca="false">IF(OR(D41="",F41="",G41=""),"",239*(0.047*D41+1.009*G41-0.01452*F41+3.21))</f>
        <v/>
      </c>
      <c r="U41" s="26" t="str">
        <f aca="false">IF(OR(F41="",G41="",H41="",I41=""),"",239*(0.05192*I41+0.04036*H41+0.869*G41-0.01181*F41+2.992))</f>
        <v/>
      </c>
      <c r="V41" s="26" t="str">
        <f aca="false">IF(OR(D41="",E41="",F41="",G41=""),"",0.239*(49.94*D41+2459.053*(E41/100)-34.014*F41+799.257*G41+122.502))</f>
        <v/>
      </c>
      <c r="W41" s="26" t="str">
        <f aca="false">IF(I41="","",0.239*(95.272*I41+2026.161))</f>
        <v/>
      </c>
      <c r="X41" s="26" t="str">
        <f aca="false">IF(D41=""," ",24.8*D41+10)</f>
        <v> </v>
      </c>
      <c r="Y41" s="26" t="str">
        <f aca="false">IF(OR(D41="",I41="")," ",25.9*I41+284)</f>
        <v> </v>
      </c>
      <c r="Z41" s="26" t="str">
        <f aca="false">IF(OR(D41="",F41="",G41="")," ",IF(AND(F41&gt;=1,F41&lt;=20),708.764+8.126*D41+283.897*G41+7.887*F41,""))</f>
        <v> </v>
      </c>
      <c r="AA41" s="26" t="str">
        <f aca="false">IF(OR(F41="",H41="",I41="")," ",IF(AND(F41&gt;=1,F41&lt;=20),EXP(-0.055+0.535*LN(I41)-0.095*LN(H41))*238.85,
IF(AND(F41&gt;=21,F41&lt;=60),EXP(-0.945+0.707*LN(I41)+0.019*LN(H41))*238.85,"")))</f>
        <v> </v>
      </c>
      <c r="AB41" s="27" t="str">
        <f aca="false">IF(OR(D41="",E41="",F41="",G41=""), " ", IF(G41=1, (9.65*D41) + (573*(E41/100)) - (5.08*F41) + 260, 7.38*D41) + (607*(E41/100)) - (2.31*F41) + 43)</f>
        <v> </v>
      </c>
      <c r="AC41" s="27"/>
      <c r="AD41" s="28" t="str">
        <f aca="false">IF(OR(D41="",E41="",F41="",G41="",H41="",I41=""),"",AVERAGE(J41:AB41))</f>
        <v/>
      </c>
    </row>
    <row r="42" customFormat="false" ht="30" hidden="false" customHeight="true" outlineLevel="0" collapsed="false">
      <c r="A42" s="1"/>
      <c r="B42" s="29" t="n">
        <v>30</v>
      </c>
      <c r="C42" s="30"/>
      <c r="D42" s="31"/>
      <c r="E42" s="32"/>
      <c r="F42" s="33"/>
      <c r="G42" s="33"/>
      <c r="H42" s="31"/>
      <c r="I42" s="31"/>
      <c r="J42" s="34" t="str">
        <f aca="false">IF(OR(D42="",E42="",F42="",G42=""),"",IF(G42=1,66.473 + (13.752*D42) + (5.003*E42) - (6.755*F42),655.096 + (9.563*D42) + (1.85*E42) - (4.676*F42)))</f>
        <v/>
      </c>
      <c r="K42" s="34" t="str">
        <f aca="false">IF(I42="","",370+(21.6*I42))</f>
        <v/>
      </c>
      <c r="L42" s="34" t="str">
        <f aca="false">IF(I42="","",500+(22*I42))</f>
        <v/>
      </c>
      <c r="M42" s="34" t="str">
        <f aca="false">IF(OR(D42="",E42="",F42="",G42=""),"",IF(G42=1,88.362 + (13.397*D42) + (4.799*E42) - (5.677*F42),447.593 + (9.247*D42) + (3.098*E42) - (4.33*F42)))</f>
        <v/>
      </c>
      <c r="N42" s="34" t="str">
        <f aca="false">IF(OR(D42="",F42&lt;18,G42=""),"",IF(G42=1,IF(F42&gt;=18,IF(F42&lt;=30,15.3*D42+679,IF(F42&lt;=60,11.6*D42+879,13.5*D42+487))),IF(F42&gt;=18,IF(F42&lt;=30,14.7*D42+496,IF(F42&lt;=60,8.7*D42+829,10.5*D42+596)))))</f>
        <v/>
      </c>
      <c r="O42" s="34" t="str">
        <f aca="false">IF(OR(D42="",G42=""),"",IF(G42=1,879 + (10.2*D42),795 + (7.18*D42)))</f>
        <v/>
      </c>
      <c r="P42" s="34" t="str">
        <f aca="false">IF(OR(D42="",G42="",G42=1),"",IF(G42=0,50.4+21.1*D42))</f>
        <v/>
      </c>
      <c r="Q42" s="34" t="str">
        <f aca="false">IF(OR(D42="",E42="",F42="",G42=""),"",IF(G42=1,(10*D42)+(6.25*E42)-(5*F42)+5,(10*D42)+(6.25*E42)-(5*F42)-161))</f>
        <v/>
      </c>
      <c r="R42" s="34" t="str">
        <f aca="false">IF(I42="","",19.7*I42+413)</f>
        <v/>
      </c>
      <c r="S42" s="34" t="str">
        <f aca="false">IF(OR(D42="",E42="",G42=0),"",-857+9*D42 + 11.7*E42)</f>
        <v/>
      </c>
      <c r="T42" s="34" t="str">
        <f aca="false">IF(OR(D42="",F42="",G42=""),"",239*(0.047*D42+1.009*G42-0.01452*F42+3.21))</f>
        <v/>
      </c>
      <c r="U42" s="34" t="str">
        <f aca="false">IF(OR(F42="",G42="",H42="",I42=""),"",239*(0.05192*I42+0.04036*H42+0.869*G42-0.01181*F42+2.992))</f>
        <v/>
      </c>
      <c r="V42" s="34" t="str">
        <f aca="false">IF(OR(D42="",E42="",F42="",G42=""),"",0.239*(49.94*D42+2459.053*(E42/100)-34.014*F42+799.257*G42+122.502))</f>
        <v/>
      </c>
      <c r="W42" s="34" t="str">
        <f aca="false">IF(I42="","",0.239*(95.272*I42+2026.161))</f>
        <v/>
      </c>
      <c r="X42" s="34" t="str">
        <f aca="false">IF(D42=""," ",24.8*D42+10)</f>
        <v> </v>
      </c>
      <c r="Y42" s="34" t="str">
        <f aca="false">IF(OR(D42="",I42="")," ",25.9*I42+284)</f>
        <v> </v>
      </c>
      <c r="Z42" s="34" t="str">
        <f aca="false">IF(OR(D42="",F42="",G42="")," ",IF(AND(F42&gt;=1,F42&lt;=20),708.764+8.126*D42+283.897*G42+7.887*F42,""))</f>
        <v> </v>
      </c>
      <c r="AA42" s="34" t="str">
        <f aca="false">IF(OR(F42="",H42="",I42="")," ",IF(AND(F42&gt;=1,F42&lt;=20),EXP(-0.055+0.535*LN(I42)-0.095*LN(H42))*238.85,
IF(AND(F42&gt;=21,F42&lt;=60),EXP(-0.945+0.707*LN(I42)+0.019*LN(H42))*238.85,"")))</f>
        <v> </v>
      </c>
      <c r="AB42" s="35" t="str">
        <f aca="false">IF(OR(D42="",E42="",F42="",G42=""), " ", IF(G42=1, (9.65*D42) + (573*(E42/100)) - (5.08*F42) + 260, 7.38*D42) + (607*(E42/100)) - (2.31*F42) + 43)</f>
        <v> </v>
      </c>
      <c r="AC42" s="27"/>
      <c r="AD42" s="36" t="str">
        <f aca="false">IF(OR(D42="",E42="",F42="",G42="",H42="",I42=""),"",AVERAGE(J42:AB42))</f>
        <v/>
      </c>
    </row>
    <row r="43" customFormat="false" ht="30" hidden="false" customHeight="true" outlineLevel="0" collapsed="false">
      <c r="A43" s="1"/>
      <c r="B43" s="21" t="n">
        <v>31</v>
      </c>
      <c r="C43" s="22"/>
      <c r="D43" s="23"/>
      <c r="E43" s="24"/>
      <c r="F43" s="25"/>
      <c r="G43" s="25"/>
      <c r="H43" s="23"/>
      <c r="I43" s="23"/>
      <c r="J43" s="26" t="str">
        <f aca="false">IF(OR(D43="",E43="",F43="",G43=""),"",IF(G43=1,66.473 + (13.752*D43) + (5.003*E43) - (6.755*F43),655.096 + (9.563*D43) + (1.85*E43) - (4.676*F43)))</f>
        <v/>
      </c>
      <c r="K43" s="26" t="str">
        <f aca="false">IF(I43="","",370+(21.6*I43))</f>
        <v/>
      </c>
      <c r="L43" s="26" t="str">
        <f aca="false">IF(I43="","",500+(22*I43))</f>
        <v/>
      </c>
      <c r="M43" s="26" t="str">
        <f aca="false">IF(OR(D43="",E43="",F43="",G43=""),"",IF(G43=1,88.362 + (13.397*D43) + (4.799*E43) - (5.677*F43),447.593 + (9.247*D43) + (3.098*E43) - (4.33*F43)))</f>
        <v/>
      </c>
      <c r="N43" s="26" t="str">
        <f aca="false">IF(OR(D43="",F43&lt;18,G43=""),"",IF(G43=1,IF(F43&gt;=18,IF(F43&lt;=30,15.3*D43+679,IF(F43&lt;=60,11.6*D43+879,13.5*D43+487))),IF(F43&gt;=18,IF(F43&lt;=30,14.7*D43+496,IF(F43&lt;=60,8.7*D43+829,10.5*D43+596)))))</f>
        <v/>
      </c>
      <c r="O43" s="26" t="str">
        <f aca="false">IF(OR(D43="",G43=""),"",IF(G43=1,879 + (10.2*D43),795 + (7.18*D43)))</f>
        <v/>
      </c>
      <c r="P43" s="26" t="str">
        <f aca="false">IF(OR(D43="",G43="",G43=1),"",IF(G43=0,50.4+21.1*D43))</f>
        <v/>
      </c>
      <c r="Q43" s="26" t="str">
        <f aca="false">IF(OR(D43="",E43="",F43="",G43=""),"",IF(G43=1,(10*D43)+(6.25*E43)-(5*F43)+5,(10*D43)+(6.25*E43)-(5*F43)-161))</f>
        <v/>
      </c>
      <c r="R43" s="26" t="str">
        <f aca="false">IF(I43="","",19.7*I43+413)</f>
        <v/>
      </c>
      <c r="S43" s="26" t="str">
        <f aca="false">IF(OR(D43="",E43="",G43=0),"",-857+9*D43 + 11.7*E43)</f>
        <v/>
      </c>
      <c r="T43" s="26" t="str">
        <f aca="false">IF(OR(D43="",F43="",G43=""),"",239*(0.047*D43+1.009*G43-0.01452*F43+3.21))</f>
        <v/>
      </c>
      <c r="U43" s="26" t="str">
        <f aca="false">IF(OR(F43="",G43="",H43="",I43=""),"",239*(0.05192*I43+0.04036*H43+0.869*G43-0.01181*F43+2.992))</f>
        <v/>
      </c>
      <c r="V43" s="26" t="str">
        <f aca="false">IF(OR(D43="",E43="",F43="",G43=""),"",0.239*(49.94*D43+2459.053*(E43/100)-34.014*F43+799.257*G43+122.502))</f>
        <v/>
      </c>
      <c r="W43" s="26" t="str">
        <f aca="false">IF(I43="","",0.239*(95.272*I43+2026.161))</f>
        <v/>
      </c>
      <c r="X43" s="26" t="str">
        <f aca="false">IF(D43=""," ",24.8*D43+10)</f>
        <v> </v>
      </c>
      <c r="Y43" s="26" t="str">
        <f aca="false">IF(OR(D43="",I43="")," ",25.9*I43+284)</f>
        <v> </v>
      </c>
      <c r="Z43" s="26" t="str">
        <f aca="false">IF(OR(D43="",F43="",G43="")," ",IF(AND(F43&gt;=1,F43&lt;=20),708.764+8.126*D43+283.897*G43+7.887*F43,""))</f>
        <v> </v>
      </c>
      <c r="AA43" s="26" t="str">
        <f aca="false">IF(OR(F43="",H43="",I43="")," ",IF(AND(F43&gt;=1,F43&lt;=20),EXP(-0.055+0.535*LN(I43)-0.095*LN(H43))*238.85,
IF(AND(F43&gt;=21,F43&lt;=60),EXP(-0.945+0.707*LN(I43)+0.019*LN(H43))*238.85,"")))</f>
        <v> </v>
      </c>
      <c r="AB43" s="27" t="str">
        <f aca="false">IF(OR(D43="",E43="",F43="",G43=""), " ", IF(G43=1, (9.65*D43) + (573*(E43/100)) - (5.08*F43) + 260, 7.38*D43) + (607*(E43/100)) - (2.31*F43) + 43)</f>
        <v> </v>
      </c>
      <c r="AC43" s="27"/>
      <c r="AD43" s="28" t="str">
        <f aca="false">IF(OR(D43="",E43="",F43="",G43="",H43="",I43=""),"",AVERAGE(J43:AB43))</f>
        <v/>
      </c>
    </row>
    <row r="44" customFormat="false" ht="30" hidden="false" customHeight="true" outlineLevel="0" collapsed="false">
      <c r="A44" s="1"/>
      <c r="B44" s="29" t="n">
        <v>32</v>
      </c>
      <c r="C44" s="30"/>
      <c r="D44" s="31"/>
      <c r="E44" s="32"/>
      <c r="F44" s="33"/>
      <c r="G44" s="33"/>
      <c r="H44" s="31"/>
      <c r="I44" s="31"/>
      <c r="J44" s="34" t="str">
        <f aca="false">IF(OR(D44="",E44="",F44="",G44=""),"",IF(G44=1,66.473 + (13.752*D44) + (5.003*E44) - (6.755*F44),655.096 + (9.563*D44) + (1.85*E44) - (4.676*F44)))</f>
        <v/>
      </c>
      <c r="K44" s="34" t="str">
        <f aca="false">IF(I44="","",370+(21.6*I44))</f>
        <v/>
      </c>
      <c r="L44" s="34" t="str">
        <f aca="false">IF(I44="","",500+(22*I44))</f>
        <v/>
      </c>
      <c r="M44" s="34" t="str">
        <f aca="false">IF(OR(D44="",E44="",F44="",G44=""),"",IF(G44=1,88.362 + (13.397*D44) + (4.799*E44) - (5.677*F44),447.593 + (9.247*D44) + (3.098*E44) - (4.33*F44)))</f>
        <v/>
      </c>
      <c r="N44" s="34" t="str">
        <f aca="false">IF(OR(D44="",F44&lt;18,G44=""),"",IF(G44=1,IF(F44&gt;=18,IF(F44&lt;=30,15.3*D44+679,IF(F44&lt;=60,11.6*D44+879,13.5*D44+487))),IF(F44&gt;=18,IF(F44&lt;=30,14.7*D44+496,IF(F44&lt;=60,8.7*D44+829,10.5*D44+596)))))</f>
        <v/>
      </c>
      <c r="O44" s="34" t="str">
        <f aca="false">IF(OR(D44="",G44=""),"",IF(G44=1,879 + (10.2*D44),795 + (7.18*D44)))</f>
        <v/>
      </c>
      <c r="P44" s="34" t="str">
        <f aca="false">IF(OR(D44="",G44="",G44=1),"",IF(G44=0,50.4+21.1*D44))</f>
        <v/>
      </c>
      <c r="Q44" s="34" t="str">
        <f aca="false">IF(OR(D44="",E44="",F44="",G44=""),"",IF(G44=1,(10*D44)+(6.25*E44)-(5*F44)+5,(10*D44)+(6.25*E44)-(5*F44)-161))</f>
        <v/>
      </c>
      <c r="R44" s="34" t="str">
        <f aca="false">IF(I44="","",19.7*I44+413)</f>
        <v/>
      </c>
      <c r="S44" s="34" t="str">
        <f aca="false">IF(OR(D44="",E44="",G44=0),"",-857+9*D44 + 11.7*E44)</f>
        <v/>
      </c>
      <c r="T44" s="34" t="str">
        <f aca="false">IF(OR(D44="",F44="",G44=""),"",239*(0.047*D44+1.009*G44-0.01452*F44+3.21))</f>
        <v/>
      </c>
      <c r="U44" s="34" t="str">
        <f aca="false">IF(OR(F44="",G44="",H44="",I44=""),"",239*(0.05192*I44+0.04036*H44+0.869*G44-0.01181*F44+2.992))</f>
        <v/>
      </c>
      <c r="V44" s="34" t="str">
        <f aca="false">IF(OR(D44="",E44="",F44="",G44=""),"",0.239*(49.94*D44+2459.053*(E44/100)-34.014*F44+799.257*G44+122.502))</f>
        <v/>
      </c>
      <c r="W44" s="34" t="str">
        <f aca="false">IF(I44="","",0.239*(95.272*I44+2026.161))</f>
        <v/>
      </c>
      <c r="X44" s="34" t="str">
        <f aca="false">IF(D44=""," ",24.8*D44+10)</f>
        <v> </v>
      </c>
      <c r="Y44" s="34" t="str">
        <f aca="false">IF(OR(D44="",I44="")," ",25.9*I44+284)</f>
        <v> </v>
      </c>
      <c r="Z44" s="34" t="str">
        <f aca="false">IF(OR(D44="",F44="",G44="")," ",IF(AND(F44&gt;=1,F44&lt;=20),708.764+8.126*D44+283.897*G44+7.887*F44,""))</f>
        <v> </v>
      </c>
      <c r="AA44" s="34" t="str">
        <f aca="false">IF(OR(F44="",H44="",I44="")," ",IF(AND(F44&gt;=1,F44&lt;=20),EXP(-0.055+0.535*LN(I44)-0.095*LN(H44))*238.85,
IF(AND(F44&gt;=21,F44&lt;=60),EXP(-0.945+0.707*LN(I44)+0.019*LN(H44))*238.85,"")))</f>
        <v> </v>
      </c>
      <c r="AB44" s="35" t="str">
        <f aca="false">IF(OR(D44="",E44="",F44="",G44=""), " ", IF(G44=1, (9.65*D44) + (573*(E44/100)) - (5.08*F44) + 260, 7.38*D44) + (607*(E44/100)) - (2.31*F44) + 43)</f>
        <v> </v>
      </c>
      <c r="AC44" s="27"/>
      <c r="AD44" s="36" t="str">
        <f aca="false">IF(OR(D44="",E44="",F44="",G44="",H44="",I44=""),"",AVERAGE(J44:AB44))</f>
        <v/>
      </c>
    </row>
    <row r="45" customFormat="false" ht="30" hidden="false" customHeight="true" outlineLevel="0" collapsed="false">
      <c r="A45" s="1"/>
      <c r="B45" s="21" t="n">
        <v>33</v>
      </c>
      <c r="C45" s="22"/>
      <c r="D45" s="23"/>
      <c r="E45" s="24"/>
      <c r="F45" s="25"/>
      <c r="G45" s="25"/>
      <c r="H45" s="23"/>
      <c r="I45" s="23"/>
      <c r="J45" s="26" t="str">
        <f aca="false">IF(OR(D45="",E45="",F45="",G45=""),"",IF(G45=1,66.473 + (13.752*D45) + (5.003*E45) - (6.755*F45),655.096 + (9.563*D45) + (1.85*E45) - (4.676*F45)))</f>
        <v/>
      </c>
      <c r="K45" s="26" t="str">
        <f aca="false">IF(I45="","",370+(21.6*I45))</f>
        <v/>
      </c>
      <c r="L45" s="26" t="str">
        <f aca="false">IF(I45="","",500+(22*I45))</f>
        <v/>
      </c>
      <c r="M45" s="26" t="str">
        <f aca="false">IF(OR(D45="",E45="",F45="",G45=""),"",IF(G45=1,88.362 + (13.397*D45) + (4.799*E45) - (5.677*F45),447.593 + (9.247*D45) + (3.098*E45) - (4.33*F45)))</f>
        <v/>
      </c>
      <c r="N45" s="26" t="str">
        <f aca="false">IF(OR(D45="",F45&lt;18,G45=""),"",IF(G45=1,IF(F45&gt;=18,IF(F45&lt;=30,15.3*D45+679,IF(F45&lt;=60,11.6*D45+879,13.5*D45+487))),IF(F45&gt;=18,IF(F45&lt;=30,14.7*D45+496,IF(F45&lt;=60,8.7*D45+829,10.5*D45+596)))))</f>
        <v/>
      </c>
      <c r="O45" s="26" t="str">
        <f aca="false">IF(OR(D45="",G45=""),"",IF(G45=1,879 + (10.2*D45),795 + (7.18*D45)))</f>
        <v/>
      </c>
      <c r="P45" s="26" t="str">
        <f aca="false">IF(OR(D45="",G45="",G45=1),"",IF(G45=0,50.4+21.1*D45))</f>
        <v/>
      </c>
      <c r="Q45" s="26" t="str">
        <f aca="false">IF(OR(D45="",E45="",F45="",G45=""),"",IF(G45=1,(10*D45)+(6.25*E45)-(5*F45)+5,(10*D45)+(6.25*E45)-(5*F45)-161))</f>
        <v/>
      </c>
      <c r="R45" s="26" t="str">
        <f aca="false">IF(I45="","",19.7*I45+413)</f>
        <v/>
      </c>
      <c r="S45" s="26" t="str">
        <f aca="false">IF(OR(D45="",E45="",G45=0),"",-857+9*D45 + 11.7*E45)</f>
        <v/>
      </c>
      <c r="T45" s="26" t="str">
        <f aca="false">IF(OR(D45="",F45="",G45=""),"",239*(0.047*D45+1.009*G45-0.01452*F45+3.21))</f>
        <v/>
      </c>
      <c r="U45" s="26" t="str">
        <f aca="false">IF(OR(F45="",G45="",H45="",I45=""),"",239*(0.05192*I45+0.04036*H45+0.869*G45-0.01181*F45+2.992))</f>
        <v/>
      </c>
      <c r="V45" s="26" t="str">
        <f aca="false">IF(OR(D45="",E45="",F45="",G45=""),"",0.239*(49.94*D45+2459.053*(E45/100)-34.014*F45+799.257*G45+122.502))</f>
        <v/>
      </c>
      <c r="W45" s="26" t="str">
        <f aca="false">IF(I45="","",0.239*(95.272*I45+2026.161))</f>
        <v/>
      </c>
      <c r="X45" s="26" t="str">
        <f aca="false">IF(D45=""," ",24.8*D45+10)</f>
        <v> </v>
      </c>
      <c r="Y45" s="26" t="str">
        <f aca="false">IF(OR(D45="",I45="")," ",25.9*I45+284)</f>
        <v> </v>
      </c>
      <c r="Z45" s="26" t="str">
        <f aca="false">IF(OR(D45="",F45="",G45="")," ",IF(AND(F45&gt;=1,F45&lt;=20),708.764+8.126*D45+283.897*G45+7.887*F45,""))</f>
        <v> </v>
      </c>
      <c r="AA45" s="26" t="str">
        <f aca="false">IF(OR(F45="",H45="",I45="")," ",IF(AND(F45&gt;=1,F45&lt;=20),EXP(-0.055+0.535*LN(I45)-0.095*LN(H45))*238.85,
IF(AND(F45&gt;=21,F45&lt;=60),EXP(-0.945+0.707*LN(I45)+0.019*LN(H45))*238.85,"")))</f>
        <v> </v>
      </c>
      <c r="AB45" s="27" t="str">
        <f aca="false">IF(OR(D45="",E45="",F45="",G45=""), " ", IF(G45=1, (9.65*D45) + (573*(E45/100)) - (5.08*F45) + 260, 7.38*D45) + (607*(E45/100)) - (2.31*F45) + 43)</f>
        <v> </v>
      </c>
      <c r="AC45" s="27"/>
      <c r="AD45" s="28" t="str">
        <f aca="false">IF(OR(D45="",E45="",F45="",G45="",H45="",I45=""),"",AVERAGE(J45:AB45))</f>
        <v/>
      </c>
    </row>
    <row r="46" customFormat="false" ht="30" hidden="false" customHeight="true" outlineLevel="0" collapsed="false">
      <c r="A46" s="1"/>
      <c r="B46" s="29" t="n">
        <v>34</v>
      </c>
      <c r="C46" s="30"/>
      <c r="D46" s="31"/>
      <c r="E46" s="32"/>
      <c r="F46" s="33"/>
      <c r="G46" s="33"/>
      <c r="H46" s="31"/>
      <c r="I46" s="31"/>
      <c r="J46" s="34" t="str">
        <f aca="false">IF(OR(D46="",E46="",F46="",G46=""),"",IF(G46=1,66.473 + (13.752*D46) + (5.003*E46) - (6.755*F46),655.096 + (9.563*D46) + (1.85*E46) - (4.676*F46)))</f>
        <v/>
      </c>
      <c r="K46" s="34" t="str">
        <f aca="false">IF(I46="","",370+(21.6*I46))</f>
        <v/>
      </c>
      <c r="L46" s="34" t="str">
        <f aca="false">IF(I46="","",500+(22*I46))</f>
        <v/>
      </c>
      <c r="M46" s="34" t="str">
        <f aca="false">IF(OR(D46="",E46="",F46="",G46=""),"",IF(G46=1,88.362 + (13.397*D46) + (4.799*E46) - (5.677*F46),447.593 + (9.247*D46) + (3.098*E46) - (4.33*F46)))</f>
        <v/>
      </c>
      <c r="N46" s="34" t="str">
        <f aca="false">IF(OR(D46="",F46&lt;18,G46=""),"",IF(G46=1,IF(F46&gt;=18,IF(F46&lt;=30,15.3*D46+679,IF(F46&lt;=60,11.6*D46+879,13.5*D46+487))),IF(F46&gt;=18,IF(F46&lt;=30,14.7*D46+496,IF(F46&lt;=60,8.7*D46+829,10.5*D46+596)))))</f>
        <v/>
      </c>
      <c r="O46" s="34" t="str">
        <f aca="false">IF(OR(D46="",G46=""),"",IF(G46=1,879 + (10.2*D46),795 + (7.18*D46)))</f>
        <v/>
      </c>
      <c r="P46" s="34" t="str">
        <f aca="false">IF(OR(D46="",G46="",G46=1),"",IF(G46=0,50.4+21.1*D46))</f>
        <v/>
      </c>
      <c r="Q46" s="34" t="str">
        <f aca="false">IF(OR(D46="",E46="",F46="",G46=""),"",IF(G46=1,(10*D46)+(6.25*E46)-(5*F46)+5,(10*D46)+(6.25*E46)-(5*F46)-161))</f>
        <v/>
      </c>
      <c r="R46" s="34" t="str">
        <f aca="false">IF(I46="","",19.7*I46+413)</f>
        <v/>
      </c>
      <c r="S46" s="34" t="str">
        <f aca="false">IF(OR(D46="",E46="",G46=0),"",-857+9*D46 + 11.7*E46)</f>
        <v/>
      </c>
      <c r="T46" s="34" t="str">
        <f aca="false">IF(OR(D46="",F46="",G46=""),"",239*(0.047*D46+1.009*G46-0.01452*F46+3.21))</f>
        <v/>
      </c>
      <c r="U46" s="34" t="str">
        <f aca="false">IF(OR(F46="",G46="",H46="",I46=""),"",239*(0.05192*I46+0.04036*H46+0.869*G46-0.01181*F46+2.992))</f>
        <v/>
      </c>
      <c r="V46" s="34" t="str">
        <f aca="false">IF(OR(D46="",E46="",F46="",G46=""),"",0.239*(49.94*D46+2459.053*(E46/100)-34.014*F46+799.257*G46+122.502))</f>
        <v/>
      </c>
      <c r="W46" s="34" t="str">
        <f aca="false">IF(I46="","",0.239*(95.272*I46+2026.161))</f>
        <v/>
      </c>
      <c r="X46" s="34" t="str">
        <f aca="false">IF(D46=""," ",24.8*D46+10)</f>
        <v> </v>
      </c>
      <c r="Y46" s="34" t="str">
        <f aca="false">IF(OR(D46="",I46="")," ",25.9*I46+284)</f>
        <v> </v>
      </c>
      <c r="Z46" s="34" t="str">
        <f aca="false">IF(OR(D46="",F46="",G46="")," ",IF(AND(F46&gt;=1,F46&lt;=20),708.764+8.126*D46+283.897*G46+7.887*F46,""))</f>
        <v> </v>
      </c>
      <c r="AA46" s="34" t="str">
        <f aca="false">IF(OR(F46="",H46="",I46="")," ",IF(AND(F46&gt;=1,F46&lt;=20),EXP(-0.055+0.535*LN(I46)-0.095*LN(H46))*238.85,
IF(AND(F46&gt;=21,F46&lt;=60),EXP(-0.945+0.707*LN(I46)+0.019*LN(H46))*238.85,"")))</f>
        <v> </v>
      </c>
      <c r="AB46" s="35" t="str">
        <f aca="false">IF(OR(D46="",E46="",F46="",G46=""), " ", IF(G46=1, (9.65*D46) + (573*(E46/100)) - (5.08*F46) + 260, 7.38*D46) + (607*(E46/100)) - (2.31*F46) + 43)</f>
        <v> </v>
      </c>
      <c r="AC46" s="27"/>
      <c r="AD46" s="36" t="str">
        <f aca="false">IF(OR(D46="",E46="",F46="",G46="",H46="",I46=""),"",AVERAGE(J46:AB46))</f>
        <v/>
      </c>
    </row>
    <row r="47" customFormat="false" ht="30" hidden="false" customHeight="true" outlineLevel="0" collapsed="false">
      <c r="A47" s="1"/>
      <c r="B47" s="21" t="n">
        <v>35</v>
      </c>
      <c r="C47" s="22"/>
      <c r="D47" s="23"/>
      <c r="E47" s="24"/>
      <c r="F47" s="25"/>
      <c r="G47" s="25"/>
      <c r="H47" s="23"/>
      <c r="I47" s="23"/>
      <c r="J47" s="26" t="str">
        <f aca="false">IF(OR(D47="",E47="",F47="",G47=""),"",IF(G47=1,66.473 + (13.752*D47) + (5.003*E47) - (6.755*F47),655.096 + (9.563*D47) + (1.85*E47) - (4.676*F47)))</f>
        <v/>
      </c>
      <c r="K47" s="26" t="str">
        <f aca="false">IF(I47="","",370+(21.6*I47))</f>
        <v/>
      </c>
      <c r="L47" s="26" t="str">
        <f aca="false">IF(I47="","",500+(22*I47))</f>
        <v/>
      </c>
      <c r="M47" s="26" t="str">
        <f aca="false">IF(OR(D47="",E47="",F47="",G47=""),"",IF(G47=1,88.362 + (13.397*D47) + (4.799*E47) - (5.677*F47),447.593 + (9.247*D47) + (3.098*E47) - (4.33*F47)))</f>
        <v/>
      </c>
      <c r="N47" s="26" t="str">
        <f aca="false">IF(OR(D47="",F47&lt;18,G47=""),"",IF(G47=1,IF(F47&gt;=18,IF(F47&lt;=30,15.3*D47+679,IF(F47&lt;=60,11.6*D47+879,13.5*D47+487))),IF(F47&gt;=18,IF(F47&lt;=30,14.7*D47+496,IF(F47&lt;=60,8.7*D47+829,10.5*D47+596)))))</f>
        <v/>
      </c>
      <c r="O47" s="26" t="str">
        <f aca="false">IF(OR(D47="",G47=""),"",IF(G47=1,879 + (10.2*D47),795 + (7.18*D47)))</f>
        <v/>
      </c>
      <c r="P47" s="26" t="str">
        <f aca="false">IF(OR(D47="",G47="",G47=1),"",IF(G47=0,50.4+21.1*D47))</f>
        <v/>
      </c>
      <c r="Q47" s="26" t="str">
        <f aca="false">IF(OR(D47="",E47="",F47="",G47=""),"",IF(G47=1,(10*D47)+(6.25*E47)-(5*F47)+5,(10*D47)+(6.25*E47)-(5*F47)-161))</f>
        <v/>
      </c>
      <c r="R47" s="26" t="str">
        <f aca="false">IF(I47="","",19.7*I47+413)</f>
        <v/>
      </c>
      <c r="S47" s="26" t="str">
        <f aca="false">IF(OR(D47="",E47="",G47=0),"",-857+9*D47 + 11.7*E47)</f>
        <v/>
      </c>
      <c r="T47" s="26" t="str">
        <f aca="false">IF(OR(D47="",F47="",G47=""),"",239*(0.047*D47+1.009*G47-0.01452*F47+3.21))</f>
        <v/>
      </c>
      <c r="U47" s="26" t="str">
        <f aca="false">IF(OR(F47="",G47="",H47="",I47=""),"",239*(0.05192*I47+0.04036*H47+0.869*G47-0.01181*F47+2.992))</f>
        <v/>
      </c>
      <c r="V47" s="26" t="str">
        <f aca="false">IF(OR(D47="",E47="",F47="",G47=""),"",0.239*(49.94*D47+2459.053*(E47/100)-34.014*F47+799.257*G47+122.502))</f>
        <v/>
      </c>
      <c r="W47" s="26" t="str">
        <f aca="false">IF(I47="","",0.239*(95.272*I47+2026.161))</f>
        <v/>
      </c>
      <c r="X47" s="26" t="str">
        <f aca="false">IF(D47=""," ",24.8*D47+10)</f>
        <v> </v>
      </c>
      <c r="Y47" s="26" t="str">
        <f aca="false">IF(OR(D47="",I47="")," ",25.9*I47+284)</f>
        <v> </v>
      </c>
      <c r="Z47" s="26" t="str">
        <f aca="false">IF(OR(D47="",F47="",G47="")," ",IF(AND(F47&gt;=1,F47&lt;=20),708.764+8.126*D47+283.897*G47+7.887*F47,""))</f>
        <v> </v>
      </c>
      <c r="AA47" s="26" t="str">
        <f aca="false">IF(OR(F47="",H47="",I47="")," ",IF(AND(F47&gt;=1,F47&lt;=20),EXP(-0.055+0.535*LN(I47)-0.095*LN(H47))*238.85,
IF(AND(F47&gt;=21,F47&lt;=60),EXP(-0.945+0.707*LN(I47)+0.019*LN(H47))*238.85,"")))</f>
        <v> </v>
      </c>
      <c r="AB47" s="27" t="str">
        <f aca="false">IF(OR(D47="",E47="",F47="",G47=""), " ", IF(G47=1, (9.65*D47) + (573*(E47/100)) - (5.08*F47) + 260, 7.38*D47) + (607*(E47/100)) - (2.31*F47) + 43)</f>
        <v> </v>
      </c>
      <c r="AC47" s="27"/>
      <c r="AD47" s="28" t="str">
        <f aca="false">IF(OR(D47="",E47="",F47="",G47="",H47="",I47=""),"",AVERAGE(J47:AB47))</f>
        <v/>
      </c>
    </row>
    <row r="48" customFormat="false" ht="30" hidden="false" customHeight="true" outlineLevel="0" collapsed="false">
      <c r="A48" s="1"/>
      <c r="B48" s="29" t="n">
        <v>36</v>
      </c>
      <c r="C48" s="30"/>
      <c r="D48" s="31"/>
      <c r="E48" s="32"/>
      <c r="F48" s="33"/>
      <c r="G48" s="33"/>
      <c r="H48" s="31"/>
      <c r="I48" s="31"/>
      <c r="J48" s="34" t="str">
        <f aca="false">IF(OR(D48="",E48="",F48="",G48=""),"",IF(G48=1,66.473 + (13.752*D48) + (5.003*E48) - (6.755*F48),655.096 + (9.563*D48) + (1.85*E48) - (4.676*F48)))</f>
        <v/>
      </c>
      <c r="K48" s="34" t="str">
        <f aca="false">IF(I48="","",370+(21.6*I48))</f>
        <v/>
      </c>
      <c r="L48" s="34" t="str">
        <f aca="false">IF(I48="","",500+(22*I48))</f>
        <v/>
      </c>
      <c r="M48" s="34" t="str">
        <f aca="false">IF(OR(D48="",E48="",F48="",G48=""),"",IF(G48=1,88.362 + (13.397*D48) + (4.799*E48) - (5.677*F48),447.593 + (9.247*D48) + (3.098*E48) - (4.33*F48)))</f>
        <v/>
      </c>
      <c r="N48" s="34" t="str">
        <f aca="false">IF(OR(D48="",F48&lt;18,G48=""),"",IF(G48=1,IF(F48&gt;=18,IF(F48&lt;=30,15.3*D48+679,IF(F48&lt;=60,11.6*D48+879,13.5*D48+487))),IF(F48&gt;=18,IF(F48&lt;=30,14.7*D48+496,IF(F48&lt;=60,8.7*D48+829,10.5*D48+596)))))</f>
        <v/>
      </c>
      <c r="O48" s="34" t="str">
        <f aca="false">IF(OR(D48="",G48=""),"",IF(G48=1,879 + (10.2*D48),795 + (7.18*D48)))</f>
        <v/>
      </c>
      <c r="P48" s="34" t="str">
        <f aca="false">IF(OR(D48="",G48="",G48=1),"",IF(G48=0,50.4+21.1*D48))</f>
        <v/>
      </c>
      <c r="Q48" s="34" t="str">
        <f aca="false">IF(OR(D48="",E48="",F48="",G48=""),"",IF(G48=1,(10*D48)+(6.25*E48)-(5*F48)+5,(10*D48)+(6.25*E48)-(5*F48)-161))</f>
        <v/>
      </c>
      <c r="R48" s="34" t="str">
        <f aca="false">IF(I48="","",19.7*I48+413)</f>
        <v/>
      </c>
      <c r="S48" s="34" t="str">
        <f aca="false">IF(OR(D48="",E48="",G48=0),"",-857+9*D48 + 11.7*E48)</f>
        <v/>
      </c>
      <c r="T48" s="34" t="str">
        <f aca="false">IF(OR(D48="",F48="",G48=""),"",239*(0.047*D48+1.009*G48-0.01452*F48+3.21))</f>
        <v/>
      </c>
      <c r="U48" s="34" t="str">
        <f aca="false">IF(OR(F48="",G48="",H48="",I48=""),"",239*(0.05192*I48+0.04036*H48+0.869*G48-0.01181*F48+2.992))</f>
        <v/>
      </c>
      <c r="V48" s="34" t="str">
        <f aca="false">IF(OR(D48="",E48="",F48="",G48=""),"",0.239*(49.94*D48+2459.053*(E48/100)-34.014*F48+799.257*G48+122.502))</f>
        <v/>
      </c>
      <c r="W48" s="34" t="str">
        <f aca="false">IF(I48="","",0.239*(95.272*I48+2026.161))</f>
        <v/>
      </c>
      <c r="X48" s="34" t="str">
        <f aca="false">IF(D48=""," ",24.8*D48+10)</f>
        <v> </v>
      </c>
      <c r="Y48" s="34" t="str">
        <f aca="false">IF(OR(D48="",I48="")," ",25.9*I48+284)</f>
        <v> </v>
      </c>
      <c r="Z48" s="34" t="str">
        <f aca="false">IF(OR(D48="",F48="",G48="")," ",IF(AND(F48&gt;=1,F48&lt;=20),708.764+8.126*D48+283.897*G48+7.887*F48,""))</f>
        <v> </v>
      </c>
      <c r="AA48" s="34" t="str">
        <f aca="false">IF(OR(F48="",H48="",I48="")," ",IF(AND(F48&gt;=1,F48&lt;=20),EXP(-0.055+0.535*LN(I48)-0.095*LN(H48))*238.85,
IF(AND(F48&gt;=21,F48&lt;=60),EXP(-0.945+0.707*LN(I48)+0.019*LN(H48))*238.85,"")))</f>
        <v> </v>
      </c>
      <c r="AB48" s="35" t="str">
        <f aca="false">IF(OR(D48="",E48="",F48="",G48=""), " ", IF(G48=1, (9.65*D48) + (573*(E48/100)) - (5.08*F48) + 260, 7.38*D48) + (607*(E48/100)) - (2.31*F48) + 43)</f>
        <v> </v>
      </c>
      <c r="AC48" s="27"/>
      <c r="AD48" s="36" t="str">
        <f aca="false">IF(OR(D48="",E48="",F48="",G48="",H48="",I48=""),"",AVERAGE(J48:AB48))</f>
        <v/>
      </c>
    </row>
    <row r="49" customFormat="false" ht="30" hidden="false" customHeight="true" outlineLevel="0" collapsed="false">
      <c r="A49" s="1"/>
      <c r="B49" s="21" t="n">
        <v>37</v>
      </c>
      <c r="C49" s="22"/>
      <c r="D49" s="23"/>
      <c r="E49" s="24"/>
      <c r="F49" s="25"/>
      <c r="G49" s="25"/>
      <c r="H49" s="23"/>
      <c r="I49" s="23"/>
      <c r="J49" s="26" t="str">
        <f aca="false">IF(OR(D49="",E49="",F49="",G49=""),"",IF(G49=1,66.473 + (13.752*D49) + (5.003*E49) - (6.755*F49),655.096 + (9.563*D49) + (1.85*E49) - (4.676*F49)))</f>
        <v/>
      </c>
      <c r="K49" s="26" t="str">
        <f aca="false">IF(I49="","",370+(21.6*I49))</f>
        <v/>
      </c>
      <c r="L49" s="26" t="str">
        <f aca="false">IF(I49="","",500+(22*I49))</f>
        <v/>
      </c>
      <c r="M49" s="26" t="str">
        <f aca="false">IF(OR(D49="",E49="",F49="",G49=""),"",IF(G49=1,88.362 + (13.397*D49) + (4.799*E49) - (5.677*F49),447.593 + (9.247*D49) + (3.098*E49) - (4.33*F49)))</f>
        <v/>
      </c>
      <c r="N49" s="26" t="str">
        <f aca="false">IF(OR(D49="",F49&lt;18,G49=""),"",IF(G49=1,IF(F49&gt;=18,IF(F49&lt;=30,15.3*D49+679,IF(F49&lt;=60,11.6*D49+879,13.5*D49+487))),IF(F49&gt;=18,IF(F49&lt;=30,14.7*D49+496,IF(F49&lt;=60,8.7*D49+829,10.5*D49+596)))))</f>
        <v/>
      </c>
      <c r="O49" s="26" t="str">
        <f aca="false">IF(OR(D49="",G49=""),"",IF(G49=1,879 + (10.2*D49),795 + (7.18*D49)))</f>
        <v/>
      </c>
      <c r="P49" s="26" t="str">
        <f aca="false">IF(OR(D49="",G49="",G49=1),"",IF(G49=0,50.4+21.1*D49))</f>
        <v/>
      </c>
      <c r="Q49" s="26" t="str">
        <f aca="false">IF(OR(D49="",E49="",F49="",G49=""),"",IF(G49=1,(10*D49)+(6.25*E49)-(5*F49)+5,(10*D49)+(6.25*E49)-(5*F49)-161))</f>
        <v/>
      </c>
      <c r="R49" s="26" t="str">
        <f aca="false">IF(I49="","",19.7*I49+413)</f>
        <v/>
      </c>
      <c r="S49" s="26" t="str">
        <f aca="false">IF(OR(D49="",E49="",G49=0),"",-857+9*D49 + 11.7*E49)</f>
        <v/>
      </c>
      <c r="T49" s="26" t="str">
        <f aca="false">IF(OR(D49="",F49="",G49=""),"",239*(0.047*D49+1.009*G49-0.01452*F49+3.21))</f>
        <v/>
      </c>
      <c r="U49" s="26" t="str">
        <f aca="false">IF(OR(F49="",G49="",H49="",I49=""),"",239*(0.05192*I49+0.04036*H49+0.869*G49-0.01181*F49+2.992))</f>
        <v/>
      </c>
      <c r="V49" s="26" t="str">
        <f aca="false">IF(OR(D49="",E49="",F49="",G49=""),"",0.239*(49.94*D49+2459.053*(E49/100)-34.014*F49+799.257*G49+122.502))</f>
        <v/>
      </c>
      <c r="W49" s="26" t="str">
        <f aca="false">IF(I49="","",0.239*(95.272*I49+2026.161))</f>
        <v/>
      </c>
      <c r="X49" s="26" t="str">
        <f aca="false">IF(D49=""," ",24.8*D49+10)</f>
        <v> </v>
      </c>
      <c r="Y49" s="26" t="str">
        <f aca="false">IF(OR(D49="",I49="")," ",25.9*I49+284)</f>
        <v> </v>
      </c>
      <c r="Z49" s="26" t="str">
        <f aca="false">IF(OR(D49="",F49="",G49="")," ",IF(AND(F49&gt;=1,F49&lt;=20),708.764+8.126*D49+283.897*G49+7.887*F49,""))</f>
        <v> </v>
      </c>
      <c r="AA49" s="26" t="str">
        <f aca="false">IF(OR(F49="",H49="",I49="")," ",IF(AND(F49&gt;=1,F49&lt;=20),EXP(-0.055+0.535*LN(I49)-0.095*LN(H49))*238.85,
IF(AND(F49&gt;=21,F49&lt;=60),EXP(-0.945+0.707*LN(I49)+0.019*LN(H49))*238.85,"")))</f>
        <v> </v>
      </c>
      <c r="AB49" s="27" t="str">
        <f aca="false">IF(OR(D49="",E49="",F49="",G49=""), " ", IF(G49=1, (9.65*D49) + (573*(E49/100)) - (5.08*F49) + 260, 7.38*D49) + (607*(E49/100)) - (2.31*F49) + 43)</f>
        <v> </v>
      </c>
      <c r="AC49" s="27"/>
      <c r="AD49" s="28" t="str">
        <f aca="false">IF(OR(D49="",E49="",F49="",G49="",H49="",I49=""),"",AVERAGE(J49:AB49))</f>
        <v/>
      </c>
    </row>
    <row r="50" customFormat="false" ht="30" hidden="false" customHeight="true" outlineLevel="0" collapsed="false">
      <c r="A50" s="1"/>
      <c r="B50" s="29" t="n">
        <v>38</v>
      </c>
      <c r="C50" s="30"/>
      <c r="D50" s="31"/>
      <c r="E50" s="32"/>
      <c r="F50" s="33"/>
      <c r="G50" s="33"/>
      <c r="H50" s="31"/>
      <c r="I50" s="31"/>
      <c r="J50" s="34" t="str">
        <f aca="false">IF(OR(D50="",E50="",F50="",G50=""),"",IF(G50=1,66.473 + (13.752*D50) + (5.003*E50) - (6.755*F50),655.096 + (9.563*D50) + (1.85*E50) - (4.676*F50)))</f>
        <v/>
      </c>
      <c r="K50" s="34" t="str">
        <f aca="false">IF(I50="","",370+(21.6*I50))</f>
        <v/>
      </c>
      <c r="L50" s="34" t="str">
        <f aca="false">IF(I50="","",500+(22*I50))</f>
        <v/>
      </c>
      <c r="M50" s="34" t="str">
        <f aca="false">IF(OR(D50="",E50="",F50="",G50=""),"",IF(G50=1,88.362 + (13.397*D50) + (4.799*E50) - (5.677*F50),447.593 + (9.247*D50) + (3.098*E50) - (4.33*F50)))</f>
        <v/>
      </c>
      <c r="N50" s="34" t="str">
        <f aca="false">IF(OR(D50="",F50&lt;18,G50=""),"",IF(G50=1,IF(F50&gt;=18,IF(F50&lt;=30,15.3*D50+679,IF(F50&lt;=60,11.6*D50+879,13.5*D50+487))),IF(F50&gt;=18,IF(F50&lt;=30,14.7*D50+496,IF(F50&lt;=60,8.7*D50+829,10.5*D50+596)))))</f>
        <v/>
      </c>
      <c r="O50" s="34" t="str">
        <f aca="false">IF(OR(D50="",G50=""),"",IF(G50=1,879 + (10.2*D50),795 + (7.18*D50)))</f>
        <v/>
      </c>
      <c r="P50" s="34" t="str">
        <f aca="false">IF(OR(D50="",G50="",G50=1),"",IF(G50=0,50.4+21.1*D50))</f>
        <v/>
      </c>
      <c r="Q50" s="34" t="str">
        <f aca="false">IF(OR(D50="",E50="",F50="",G50=""),"",IF(G50=1,(10*D50)+(6.25*E50)-(5*F50)+5,(10*D50)+(6.25*E50)-(5*F50)-161))</f>
        <v/>
      </c>
      <c r="R50" s="34" t="str">
        <f aca="false">IF(I50="","",19.7*I50+413)</f>
        <v/>
      </c>
      <c r="S50" s="34" t="str">
        <f aca="false">IF(OR(D50="",E50="",G50=0),"",-857+9*D50 + 11.7*E50)</f>
        <v/>
      </c>
      <c r="T50" s="34" t="str">
        <f aca="false">IF(OR(D50="",F50="",G50=""),"",239*(0.047*D50+1.009*G50-0.01452*F50+3.21))</f>
        <v/>
      </c>
      <c r="U50" s="34" t="str">
        <f aca="false">IF(OR(F50="",G50="",H50="",I50=""),"",239*(0.05192*I50+0.04036*H50+0.869*G50-0.01181*F50+2.992))</f>
        <v/>
      </c>
      <c r="V50" s="34" t="str">
        <f aca="false">IF(OR(D50="",E50="",F50="",G50=""),"",0.239*(49.94*D50+2459.053*(E50/100)-34.014*F50+799.257*G50+122.502))</f>
        <v/>
      </c>
      <c r="W50" s="34" t="str">
        <f aca="false">IF(I50="","",0.239*(95.272*I50+2026.161))</f>
        <v/>
      </c>
      <c r="X50" s="34" t="str">
        <f aca="false">IF(D50=""," ",24.8*D50+10)</f>
        <v> </v>
      </c>
      <c r="Y50" s="34" t="str">
        <f aca="false">IF(OR(D50="",I50="")," ",25.9*I50+284)</f>
        <v> </v>
      </c>
      <c r="Z50" s="34" t="str">
        <f aca="false">IF(OR(D50="",F50="",G50="")," ",IF(AND(F50&gt;=1,F50&lt;=20),708.764+8.126*D50+283.897*G50+7.887*F50,""))</f>
        <v> </v>
      </c>
      <c r="AA50" s="34" t="str">
        <f aca="false">IF(OR(F50="",H50="",I50="")," ",IF(AND(F50&gt;=1,F50&lt;=20),EXP(-0.055+0.535*LN(I50)-0.095*LN(H50))*238.85,
IF(AND(F50&gt;=21,F50&lt;=60),EXP(-0.945+0.707*LN(I50)+0.019*LN(H50))*238.85,"")))</f>
        <v> </v>
      </c>
      <c r="AB50" s="35" t="str">
        <f aca="false">IF(OR(D50="",E50="",F50="",G50=""), " ", IF(G50=1, (9.65*D50) + (573*(E50/100)) - (5.08*F50) + 260, 7.38*D50) + (607*(E50/100)) - (2.31*F50) + 43)</f>
        <v> </v>
      </c>
      <c r="AC50" s="27"/>
      <c r="AD50" s="36" t="str">
        <f aca="false">IF(OR(D50="",E50="",F50="",G50="",H50="",I50=""),"",AVERAGE(J50:AB50))</f>
        <v/>
      </c>
    </row>
    <row r="51" customFormat="false" ht="30" hidden="false" customHeight="true" outlineLevel="0" collapsed="false">
      <c r="A51" s="1"/>
      <c r="B51" s="21" t="n">
        <v>39</v>
      </c>
      <c r="C51" s="22"/>
      <c r="D51" s="23"/>
      <c r="E51" s="24"/>
      <c r="F51" s="25"/>
      <c r="G51" s="25"/>
      <c r="H51" s="23"/>
      <c r="I51" s="23"/>
      <c r="J51" s="26" t="str">
        <f aca="false">IF(OR(D51="",E51="",F51="",G51=""),"",IF(G51=1,66.473 + (13.752*D51) + (5.003*E51) - (6.755*F51),655.096 + (9.563*D51) + (1.85*E51) - (4.676*F51)))</f>
        <v/>
      </c>
      <c r="K51" s="26" t="str">
        <f aca="false">IF(I51="","",370+(21.6*I51))</f>
        <v/>
      </c>
      <c r="L51" s="26" t="str">
        <f aca="false">IF(I51="","",500+(22*I51))</f>
        <v/>
      </c>
      <c r="M51" s="26" t="str">
        <f aca="false">IF(OR(D51="",E51="",F51="",G51=""),"",IF(G51=1,88.362 + (13.397*D51) + (4.799*E51) - (5.677*F51),447.593 + (9.247*D51) + (3.098*E51) - (4.33*F51)))</f>
        <v/>
      </c>
      <c r="N51" s="26" t="str">
        <f aca="false">IF(OR(D51="",F51&lt;18,G51=""),"",IF(G51=1,IF(F51&gt;=18,IF(F51&lt;=30,15.3*D51+679,IF(F51&lt;=60,11.6*D51+879,13.5*D51+487))),IF(F51&gt;=18,IF(F51&lt;=30,14.7*D51+496,IF(F51&lt;=60,8.7*D51+829,10.5*D51+596)))))</f>
        <v/>
      </c>
      <c r="O51" s="26" t="str">
        <f aca="false">IF(OR(D51="",G51=""),"",IF(G51=1,879 + (10.2*D51),795 + (7.18*D51)))</f>
        <v/>
      </c>
      <c r="P51" s="26" t="str">
        <f aca="false">IF(OR(D51="",G51="",G51=1),"",IF(G51=0,50.4+21.1*D51))</f>
        <v/>
      </c>
      <c r="Q51" s="26" t="str">
        <f aca="false">IF(OR(D51="",E51="",F51="",G51=""),"",IF(G51=1,(10*D51)+(6.25*E51)-(5*F51)+5,(10*D51)+(6.25*E51)-(5*F51)-161))</f>
        <v/>
      </c>
      <c r="R51" s="26" t="str">
        <f aca="false">IF(I51="","",19.7*I51+413)</f>
        <v/>
      </c>
      <c r="S51" s="26" t="str">
        <f aca="false">IF(OR(D51="",E51="",G51=0),"",-857+9*D51 + 11.7*E51)</f>
        <v/>
      </c>
      <c r="T51" s="26" t="str">
        <f aca="false">IF(OR(D51="",F51="",G51=""),"",239*(0.047*D51+1.009*G51-0.01452*F51+3.21))</f>
        <v/>
      </c>
      <c r="U51" s="26" t="str">
        <f aca="false">IF(OR(F51="",G51="",H51="",I51=""),"",239*(0.05192*I51+0.04036*H51+0.869*G51-0.01181*F51+2.992))</f>
        <v/>
      </c>
      <c r="V51" s="26" t="str">
        <f aca="false">IF(OR(D51="",E51="",F51="",G51=""),"",0.239*(49.94*D51+2459.053*(E51/100)-34.014*F51+799.257*G51+122.502))</f>
        <v/>
      </c>
      <c r="W51" s="26" t="str">
        <f aca="false">IF(I51="","",0.239*(95.272*I51+2026.161))</f>
        <v/>
      </c>
      <c r="X51" s="26" t="str">
        <f aca="false">IF(D51=""," ",24.8*D51+10)</f>
        <v> </v>
      </c>
      <c r="Y51" s="26" t="str">
        <f aca="false">IF(OR(D51="",I51="")," ",25.9*I51+284)</f>
        <v> </v>
      </c>
      <c r="Z51" s="26" t="str">
        <f aca="false">IF(OR(D51="",F51="",G51="")," ",IF(AND(F51&gt;=1,F51&lt;=20),708.764+8.126*D51+283.897*G51+7.887*F51,""))</f>
        <v> </v>
      </c>
      <c r="AA51" s="26" t="str">
        <f aca="false">IF(OR(F51="",H51="",I51="")," ",IF(AND(F51&gt;=1,F51&lt;=20),EXP(-0.055+0.535*LN(I51)-0.095*LN(H51))*238.85,
IF(AND(F51&gt;=21,F51&lt;=60),EXP(-0.945+0.707*LN(I51)+0.019*LN(H51))*238.85,"")))</f>
        <v> </v>
      </c>
      <c r="AB51" s="27" t="str">
        <f aca="false">IF(OR(D51="",E51="",F51="",G51=""), " ", IF(G51=1, (9.65*D51) + (573*(E51/100)) - (5.08*F51) + 260, 7.38*D51) + (607*(E51/100)) - (2.31*F51) + 43)</f>
        <v> </v>
      </c>
      <c r="AC51" s="27"/>
      <c r="AD51" s="28" t="str">
        <f aca="false">IF(OR(D51="",E51="",F51="",G51="",H51="",I51=""),"",AVERAGE(J51:AB51))</f>
        <v/>
      </c>
    </row>
    <row r="52" customFormat="false" ht="30" hidden="false" customHeight="true" outlineLevel="0" collapsed="false">
      <c r="A52" s="1"/>
      <c r="B52" s="29" t="n">
        <v>40</v>
      </c>
      <c r="C52" s="30"/>
      <c r="D52" s="31"/>
      <c r="E52" s="32"/>
      <c r="F52" s="33"/>
      <c r="G52" s="33"/>
      <c r="H52" s="31"/>
      <c r="I52" s="31"/>
      <c r="J52" s="34" t="str">
        <f aca="false">IF(OR(D52="",E52="",F52="",G52=""),"",IF(G52=1,66.473 + (13.752*D52) + (5.003*E52) - (6.755*F52),655.096 + (9.563*D52) + (1.85*E52) - (4.676*F52)))</f>
        <v/>
      </c>
      <c r="K52" s="34" t="str">
        <f aca="false">IF(I52="","",370+(21.6*I52))</f>
        <v/>
      </c>
      <c r="L52" s="34" t="str">
        <f aca="false">IF(I52="","",500+(22*I52))</f>
        <v/>
      </c>
      <c r="M52" s="34" t="str">
        <f aca="false">IF(OR(D52="",E52="",F52="",G52=""),"",IF(G52=1,88.362 + (13.397*D52) + (4.799*E52) - (5.677*F52),447.593 + (9.247*D52) + (3.098*E52) - (4.33*F52)))</f>
        <v/>
      </c>
      <c r="N52" s="34" t="str">
        <f aca="false">IF(OR(D52="",F52&lt;18,G52=""),"",IF(G52=1,IF(F52&gt;=18,IF(F52&lt;=30,15.3*D52+679,IF(F52&lt;=60,11.6*D52+879,13.5*D52+487))),IF(F52&gt;=18,IF(F52&lt;=30,14.7*D52+496,IF(F52&lt;=60,8.7*D52+829,10.5*D52+596)))))</f>
        <v/>
      </c>
      <c r="O52" s="34" t="str">
        <f aca="false">IF(OR(D52="",G52=""),"",IF(G52=1,879 + (10.2*D52),795 + (7.18*D52)))</f>
        <v/>
      </c>
      <c r="P52" s="34" t="str">
        <f aca="false">IF(OR(D52="",G52="",G52=1),"",IF(G52=0,50.4+21.1*D52))</f>
        <v/>
      </c>
      <c r="Q52" s="34" t="str">
        <f aca="false">IF(OR(D52="",E52="",F52="",G52=""),"",IF(G52=1,(10*D52)+(6.25*E52)-(5*F52)+5,(10*D52)+(6.25*E52)-(5*F52)-161))</f>
        <v/>
      </c>
      <c r="R52" s="34" t="str">
        <f aca="false">IF(I52="","",19.7*I52+413)</f>
        <v/>
      </c>
      <c r="S52" s="34" t="str">
        <f aca="false">IF(OR(D52="",E52="",G52=0),"",-857+9*D52 + 11.7*E52)</f>
        <v/>
      </c>
      <c r="T52" s="34" t="str">
        <f aca="false">IF(OR(D52="",F52="",G52=""),"",239*(0.047*D52+1.009*G52-0.01452*F52+3.21))</f>
        <v/>
      </c>
      <c r="U52" s="34" t="str">
        <f aca="false">IF(OR(F52="",G52="",H52="",I52=""),"",239*(0.05192*I52+0.04036*H52+0.869*G52-0.01181*F52+2.992))</f>
        <v/>
      </c>
      <c r="V52" s="34" t="str">
        <f aca="false">IF(OR(D52="",E52="",F52="",G52=""),"",0.239*(49.94*D52+2459.053*(E52/100)-34.014*F52+799.257*G52+122.502))</f>
        <v/>
      </c>
      <c r="W52" s="34" t="str">
        <f aca="false">IF(I52="","",0.239*(95.272*I52+2026.161))</f>
        <v/>
      </c>
      <c r="X52" s="34" t="str">
        <f aca="false">IF(D52=""," ",24.8*D52+10)</f>
        <v> </v>
      </c>
      <c r="Y52" s="34" t="str">
        <f aca="false">IF(OR(D52="",I52="")," ",25.9*I52+284)</f>
        <v> </v>
      </c>
      <c r="Z52" s="34" t="str">
        <f aca="false">IF(OR(D52="",F52="",G52="")," ",IF(AND(F52&gt;=1,F52&lt;=20),708.764+8.126*D52+283.897*G52+7.887*F52,""))</f>
        <v> </v>
      </c>
      <c r="AA52" s="34" t="str">
        <f aca="false">IF(OR(F52="",H52="",I52="")," ",IF(AND(F52&gt;=1,F52&lt;=20),EXP(-0.055+0.535*LN(I52)-0.095*LN(H52))*238.85,
IF(AND(F52&gt;=21,F52&lt;=60),EXP(-0.945+0.707*LN(I52)+0.019*LN(H52))*238.85,"")))</f>
        <v> </v>
      </c>
      <c r="AB52" s="35" t="str">
        <f aca="false">IF(OR(D52="",E52="",F52="",G52=""), " ", IF(G52=1, (9.65*D52) + (573*(E52/100)) - (5.08*F52) + 260, 7.38*D52) + (607*(E52/100)) - (2.31*F52) + 43)</f>
        <v> </v>
      </c>
      <c r="AC52" s="27"/>
      <c r="AD52" s="36" t="str">
        <f aca="false">IF(OR(D52="",E52="",F52="",G52="",H52="",I52=""),"",AVERAGE(J52:AB52))</f>
        <v/>
      </c>
    </row>
    <row r="53" customFormat="false" ht="30" hidden="false" customHeight="true" outlineLevel="0" collapsed="false">
      <c r="A53" s="1"/>
      <c r="B53" s="21" t="n">
        <v>41</v>
      </c>
      <c r="C53" s="22"/>
      <c r="D53" s="23"/>
      <c r="E53" s="24"/>
      <c r="F53" s="25"/>
      <c r="G53" s="25"/>
      <c r="H53" s="23"/>
      <c r="I53" s="23"/>
      <c r="J53" s="26" t="str">
        <f aca="false">IF(OR(D53="",E53="",F53="",G53=""),"",IF(G53=1,66.473 + (13.752*D53) + (5.003*E53) - (6.755*F53),655.096 + (9.563*D53) + (1.85*E53) - (4.676*F53)))</f>
        <v/>
      </c>
      <c r="K53" s="26" t="str">
        <f aca="false">IF(I53="","",370+(21.6*I53))</f>
        <v/>
      </c>
      <c r="L53" s="26" t="str">
        <f aca="false">IF(I53="","",500+(22*I53))</f>
        <v/>
      </c>
      <c r="M53" s="26" t="str">
        <f aca="false">IF(OR(D53="",E53="",F53="",G53=""),"",IF(G53=1,88.362 + (13.397*D53) + (4.799*E53) - (5.677*F53),447.593 + (9.247*D53) + (3.098*E53) - (4.33*F53)))</f>
        <v/>
      </c>
      <c r="N53" s="26" t="str">
        <f aca="false">IF(OR(D53="",F53&lt;18,G53=""),"",IF(G53=1,IF(F53&gt;=18,IF(F53&lt;=30,15.3*D53+679,IF(F53&lt;=60,11.6*D53+879,13.5*D53+487))),IF(F53&gt;=18,IF(F53&lt;=30,14.7*D53+496,IF(F53&lt;=60,8.7*D53+829,10.5*D53+596)))))</f>
        <v/>
      </c>
      <c r="O53" s="26" t="str">
        <f aca="false">IF(OR(D53="",G53=""),"",IF(G53=1,879 + (10.2*D53),795 + (7.18*D53)))</f>
        <v/>
      </c>
      <c r="P53" s="26" t="str">
        <f aca="false">IF(OR(D53="",G53="",G53=1),"",IF(G53=0,50.4+21.1*D53))</f>
        <v/>
      </c>
      <c r="Q53" s="26" t="str">
        <f aca="false">IF(OR(D53="",E53="",F53="",G53=""),"",IF(G53=1,(10*D53)+(6.25*E53)-(5*F53)+5,(10*D53)+(6.25*E53)-(5*F53)-161))</f>
        <v/>
      </c>
      <c r="R53" s="26" t="str">
        <f aca="false">IF(I53="","",19.7*I53+413)</f>
        <v/>
      </c>
      <c r="S53" s="26" t="str">
        <f aca="false">IF(OR(D53="",E53="",G53=0),"",-857+9*D53 + 11.7*E53)</f>
        <v/>
      </c>
      <c r="T53" s="26" t="str">
        <f aca="false">IF(OR(D53="",F53="",G53=""),"",239*(0.047*D53+1.009*G53-0.01452*F53+3.21))</f>
        <v/>
      </c>
      <c r="U53" s="26" t="str">
        <f aca="false">IF(OR(F53="",G53="",H53="",I53=""),"",239*(0.05192*I53+0.04036*H53+0.869*G53-0.01181*F53+2.992))</f>
        <v/>
      </c>
      <c r="V53" s="26" t="str">
        <f aca="false">IF(OR(D53="",E53="",F53="",G53=""),"",0.239*(49.94*D53+2459.053*(E53/100)-34.014*F53+799.257*G53+122.502))</f>
        <v/>
      </c>
      <c r="W53" s="26" t="str">
        <f aca="false">IF(I53="","",0.239*(95.272*I53+2026.161))</f>
        <v/>
      </c>
      <c r="X53" s="26" t="str">
        <f aca="false">IF(D53=""," ",24.8*D53+10)</f>
        <v> </v>
      </c>
      <c r="Y53" s="26" t="str">
        <f aca="false">IF(OR(D53="",I53="")," ",25.9*I53+284)</f>
        <v> </v>
      </c>
      <c r="Z53" s="26" t="str">
        <f aca="false">IF(OR(D53="",F53="",G53="")," ",IF(AND(F53&gt;=1,F53&lt;=20),708.764+8.126*D53+283.897*G53+7.887*F53,""))</f>
        <v> </v>
      </c>
      <c r="AA53" s="26" t="str">
        <f aca="false">IF(OR(F53="",H53="",I53="")," ",IF(AND(F53&gt;=1,F53&lt;=20),EXP(-0.055+0.535*LN(I53)-0.095*LN(H53))*238.85,
IF(AND(F53&gt;=21,F53&lt;=60),EXP(-0.945+0.707*LN(I53)+0.019*LN(H53))*238.85,"")))</f>
        <v> </v>
      </c>
      <c r="AB53" s="27" t="str">
        <f aca="false">IF(OR(D53="",E53="",F53="",G53=""), " ", IF(G53=1, (9.65*D53) + (573*(E53/100)) - (5.08*F53) + 260, 7.38*D53) + (607*(E53/100)) - (2.31*F53) + 43)</f>
        <v> </v>
      </c>
      <c r="AC53" s="27"/>
      <c r="AD53" s="28" t="str">
        <f aca="false">IF(OR(D53="",E53="",F53="",G53="",H53="",I53=""),"",AVERAGE(J53:AB53))</f>
        <v/>
      </c>
    </row>
    <row r="54" customFormat="false" ht="30" hidden="false" customHeight="true" outlineLevel="0" collapsed="false">
      <c r="A54" s="1"/>
      <c r="B54" s="29" t="n">
        <v>42</v>
      </c>
      <c r="C54" s="30"/>
      <c r="D54" s="31"/>
      <c r="E54" s="32"/>
      <c r="F54" s="33"/>
      <c r="G54" s="33"/>
      <c r="H54" s="31"/>
      <c r="I54" s="31"/>
      <c r="J54" s="34" t="str">
        <f aca="false">IF(OR(D54="",E54="",F54="",G54=""),"",IF(G54=1,66.473 + (13.752*D54) + (5.003*E54) - (6.755*F54),655.096 + (9.563*D54) + (1.85*E54) - (4.676*F54)))</f>
        <v/>
      </c>
      <c r="K54" s="34" t="str">
        <f aca="false">IF(I54="","",370+(21.6*I54))</f>
        <v/>
      </c>
      <c r="L54" s="34" t="str">
        <f aca="false">IF(I54="","",500+(22*I54))</f>
        <v/>
      </c>
      <c r="M54" s="34" t="str">
        <f aca="false">IF(OR(D54="",E54="",F54="",G54=""),"",IF(G54=1,88.362 + (13.397*D54) + (4.799*E54) - (5.677*F54),447.593 + (9.247*D54) + (3.098*E54) - (4.33*F54)))</f>
        <v/>
      </c>
      <c r="N54" s="34" t="str">
        <f aca="false">IF(OR(D54="",F54&lt;18,G54=""),"",IF(G54=1,IF(F54&gt;=18,IF(F54&lt;=30,15.3*D54+679,IF(F54&lt;=60,11.6*D54+879,13.5*D54+487))),IF(F54&gt;=18,IF(F54&lt;=30,14.7*D54+496,IF(F54&lt;=60,8.7*D54+829,10.5*D54+596)))))</f>
        <v/>
      </c>
      <c r="O54" s="34" t="str">
        <f aca="false">IF(OR(D54="",G54=""),"",IF(G54=1,879 + (10.2*D54),795 + (7.18*D54)))</f>
        <v/>
      </c>
      <c r="P54" s="34" t="str">
        <f aca="false">IF(OR(D54="",G54="",G54=1),"",IF(G54=0,50.4+21.1*D54))</f>
        <v/>
      </c>
      <c r="Q54" s="34" t="str">
        <f aca="false">IF(OR(D54="",E54="",F54="",G54=""),"",IF(G54=1,(10*D54)+(6.25*E54)-(5*F54)+5,(10*D54)+(6.25*E54)-(5*F54)-161))</f>
        <v/>
      </c>
      <c r="R54" s="34" t="str">
        <f aca="false">IF(I54="","",19.7*I54+413)</f>
        <v/>
      </c>
      <c r="S54" s="34" t="str">
        <f aca="false">IF(OR(D54="",E54="",G54=0),"",-857+9*D54 + 11.7*E54)</f>
        <v/>
      </c>
      <c r="T54" s="34" t="str">
        <f aca="false">IF(OR(D54="",F54="",G54=""),"",239*(0.047*D54+1.009*G54-0.01452*F54+3.21))</f>
        <v/>
      </c>
      <c r="U54" s="34" t="str">
        <f aca="false">IF(OR(F54="",G54="",H54="",I54=""),"",239*(0.05192*I54+0.04036*H54+0.869*G54-0.01181*F54+2.992))</f>
        <v/>
      </c>
      <c r="V54" s="34" t="str">
        <f aca="false">IF(OR(D54="",E54="",F54="",G54=""),"",0.239*(49.94*D54+2459.053*(E54/100)-34.014*F54+799.257*G54+122.502))</f>
        <v/>
      </c>
      <c r="W54" s="34" t="str">
        <f aca="false">IF(I54="","",0.239*(95.272*I54+2026.161))</f>
        <v/>
      </c>
      <c r="X54" s="34" t="str">
        <f aca="false">IF(D54=""," ",24.8*D54+10)</f>
        <v> </v>
      </c>
      <c r="Y54" s="34" t="str">
        <f aca="false">IF(OR(D54="",I54="")," ",25.9*I54+284)</f>
        <v> </v>
      </c>
      <c r="Z54" s="34" t="str">
        <f aca="false">IF(OR(D54="",F54="",G54="")," ",IF(AND(F54&gt;=1,F54&lt;=20),708.764+8.126*D54+283.897*G54+7.887*F54,""))</f>
        <v> </v>
      </c>
      <c r="AA54" s="34" t="str">
        <f aca="false">IF(OR(F54="",H54="",I54="")," ",IF(AND(F54&gt;=1,F54&lt;=20),EXP(-0.055+0.535*LN(I54)-0.095*LN(H54))*238.85,
IF(AND(F54&gt;=21,F54&lt;=60),EXP(-0.945+0.707*LN(I54)+0.019*LN(H54))*238.85,"")))</f>
        <v> </v>
      </c>
      <c r="AB54" s="35" t="str">
        <f aca="false">IF(OR(D54="",E54="",F54="",G54=""), " ", IF(G54=1, (9.65*D54) + (573*(E54/100)) - (5.08*F54) + 260, 7.38*D54) + (607*(E54/100)) - (2.31*F54) + 43)</f>
        <v> </v>
      </c>
      <c r="AC54" s="27"/>
      <c r="AD54" s="36" t="str">
        <f aca="false">IF(OR(D54="",E54="",F54="",G54="",H54="",I54=""),"",AVERAGE(J54:AB54))</f>
        <v/>
      </c>
    </row>
    <row r="55" customFormat="false" ht="30" hidden="false" customHeight="true" outlineLevel="0" collapsed="false">
      <c r="A55" s="1"/>
      <c r="B55" s="21" t="n">
        <v>43</v>
      </c>
      <c r="C55" s="22"/>
      <c r="D55" s="23"/>
      <c r="E55" s="24"/>
      <c r="F55" s="25"/>
      <c r="G55" s="25"/>
      <c r="H55" s="23"/>
      <c r="I55" s="23"/>
      <c r="J55" s="26" t="str">
        <f aca="false">IF(OR(D55="",E55="",F55="",G55=""),"",IF(G55=1,66.473 + (13.752*D55) + (5.003*E55) - (6.755*F55),655.096 + (9.563*D55) + (1.85*E55) - (4.676*F55)))</f>
        <v/>
      </c>
      <c r="K55" s="26" t="str">
        <f aca="false">IF(I55="","",370+(21.6*I55))</f>
        <v/>
      </c>
      <c r="L55" s="26" t="str">
        <f aca="false">IF(I55="","",500+(22*I55))</f>
        <v/>
      </c>
      <c r="M55" s="26" t="str">
        <f aca="false">IF(OR(D55="",E55="",F55="",G55=""),"",IF(G55=1,88.362 + (13.397*D55) + (4.799*E55) - (5.677*F55),447.593 + (9.247*D55) + (3.098*E55) - (4.33*F55)))</f>
        <v/>
      </c>
      <c r="N55" s="26" t="str">
        <f aca="false">IF(OR(D55="",F55&lt;18,G55=""),"",IF(G55=1,IF(F55&gt;=18,IF(F55&lt;=30,15.3*D55+679,IF(F55&lt;=60,11.6*D55+879,13.5*D55+487))),IF(F55&gt;=18,IF(F55&lt;=30,14.7*D55+496,IF(F55&lt;=60,8.7*D55+829,10.5*D55+596)))))</f>
        <v/>
      </c>
      <c r="O55" s="26" t="str">
        <f aca="false">IF(OR(D55="",G55=""),"",IF(G55=1,879 + (10.2*D55),795 + (7.18*D55)))</f>
        <v/>
      </c>
      <c r="P55" s="26" t="str">
        <f aca="false">IF(OR(D55="",G55="",G55=1),"",IF(G55=0,50.4+21.1*D55))</f>
        <v/>
      </c>
      <c r="Q55" s="26" t="str">
        <f aca="false">IF(OR(D55="",E55="",F55="",G55=""),"",IF(G55=1,(10*D55)+(6.25*E55)-(5*F55)+5,(10*D55)+(6.25*E55)-(5*F55)-161))</f>
        <v/>
      </c>
      <c r="R55" s="26" t="str">
        <f aca="false">IF(I55="","",19.7*I55+413)</f>
        <v/>
      </c>
      <c r="S55" s="26" t="str">
        <f aca="false">IF(OR(D55="",E55="",G55=0),"",-857+9*D55 + 11.7*E55)</f>
        <v/>
      </c>
      <c r="T55" s="26" t="str">
        <f aca="false">IF(OR(D55="",F55="",G55=""),"",239*(0.047*D55+1.009*G55-0.01452*F55+3.21))</f>
        <v/>
      </c>
      <c r="U55" s="26" t="str">
        <f aca="false">IF(OR(F55="",G55="",H55="",I55=""),"",239*(0.05192*I55+0.04036*H55+0.869*G55-0.01181*F55+2.992))</f>
        <v/>
      </c>
      <c r="V55" s="26" t="str">
        <f aca="false">IF(OR(D55="",E55="",F55="",G55=""),"",0.239*(49.94*D55+2459.053*(E55/100)-34.014*F55+799.257*G55+122.502))</f>
        <v/>
      </c>
      <c r="W55" s="26" t="str">
        <f aca="false">IF(I55="","",0.239*(95.272*I55+2026.161))</f>
        <v/>
      </c>
      <c r="X55" s="26" t="str">
        <f aca="false">IF(D55=""," ",24.8*D55+10)</f>
        <v> </v>
      </c>
      <c r="Y55" s="26" t="str">
        <f aca="false">IF(OR(D55="",I55="")," ",25.9*I55+284)</f>
        <v> </v>
      </c>
      <c r="Z55" s="26" t="str">
        <f aca="false">IF(OR(D55="",F55="",G55="")," ",IF(AND(F55&gt;=1,F55&lt;=20),708.764+8.126*D55+283.897*G55+7.887*F55,""))</f>
        <v> </v>
      </c>
      <c r="AA55" s="26" t="str">
        <f aca="false">IF(OR(F55="",H55="",I55="")," ",IF(AND(F55&gt;=1,F55&lt;=20),EXP(-0.055+0.535*LN(I55)-0.095*LN(H55))*238.85,
IF(AND(F55&gt;=21,F55&lt;=60),EXP(-0.945+0.707*LN(I55)+0.019*LN(H55))*238.85,"")))</f>
        <v> </v>
      </c>
      <c r="AB55" s="27" t="str">
        <f aca="false">IF(OR(D55="",E55="",F55="",G55=""), " ", IF(G55=1, (9.65*D55) + (573*(E55/100)) - (5.08*F55) + 260, 7.38*D55) + (607*(E55/100)) - (2.31*F55) + 43)</f>
        <v> </v>
      </c>
      <c r="AC55" s="27"/>
      <c r="AD55" s="28" t="str">
        <f aca="false">IF(OR(D55="",E55="",F55="",G55="",H55="",I55=""),"",AVERAGE(J55:AB55))</f>
        <v/>
      </c>
    </row>
    <row r="56" customFormat="false" ht="30" hidden="false" customHeight="true" outlineLevel="0" collapsed="false">
      <c r="A56" s="1"/>
      <c r="B56" s="29" t="n">
        <v>44</v>
      </c>
      <c r="C56" s="30"/>
      <c r="D56" s="31"/>
      <c r="E56" s="32"/>
      <c r="F56" s="33"/>
      <c r="G56" s="33"/>
      <c r="H56" s="31"/>
      <c r="I56" s="31"/>
      <c r="J56" s="34" t="str">
        <f aca="false">IF(OR(D56="",E56="",F56="",G56=""),"",IF(G56=1,66.473 + (13.752*D56) + (5.003*E56) - (6.755*F56),655.096 + (9.563*D56) + (1.85*E56) - (4.676*F56)))</f>
        <v/>
      </c>
      <c r="K56" s="34" t="str">
        <f aca="false">IF(I56="","",370+(21.6*I56))</f>
        <v/>
      </c>
      <c r="L56" s="34" t="str">
        <f aca="false">IF(I56="","",500+(22*I56))</f>
        <v/>
      </c>
      <c r="M56" s="34" t="str">
        <f aca="false">IF(OR(D56="",E56="",F56="",G56=""),"",IF(G56=1,88.362 + (13.397*D56) + (4.799*E56) - (5.677*F56),447.593 + (9.247*D56) + (3.098*E56) - (4.33*F56)))</f>
        <v/>
      </c>
      <c r="N56" s="34" t="str">
        <f aca="false">IF(OR(D56="",F56&lt;18,G56=""),"",IF(G56=1,IF(F56&gt;=18,IF(F56&lt;=30,15.3*D56+679,IF(F56&lt;=60,11.6*D56+879,13.5*D56+487))),IF(F56&gt;=18,IF(F56&lt;=30,14.7*D56+496,IF(F56&lt;=60,8.7*D56+829,10.5*D56+596)))))</f>
        <v/>
      </c>
      <c r="O56" s="34" t="str">
        <f aca="false">IF(OR(D56="",G56=""),"",IF(G56=1,879 + (10.2*D56),795 + (7.18*D56)))</f>
        <v/>
      </c>
      <c r="P56" s="34" t="str">
        <f aca="false">IF(OR(D56="",G56="",G56=1),"",IF(G56=0,50.4+21.1*D56))</f>
        <v/>
      </c>
      <c r="Q56" s="34" t="str">
        <f aca="false">IF(OR(D56="",E56="",F56="",G56=""),"",IF(G56=1,(10*D56)+(6.25*E56)-(5*F56)+5,(10*D56)+(6.25*E56)-(5*F56)-161))</f>
        <v/>
      </c>
      <c r="R56" s="34" t="str">
        <f aca="false">IF(I56="","",19.7*I56+413)</f>
        <v/>
      </c>
      <c r="S56" s="34" t="str">
        <f aca="false">IF(OR(D56="",E56="",G56=0),"",-857+9*D56 + 11.7*E56)</f>
        <v/>
      </c>
      <c r="T56" s="34" t="str">
        <f aca="false">IF(OR(D56="",F56="",G56=""),"",239*(0.047*D56+1.009*G56-0.01452*F56+3.21))</f>
        <v/>
      </c>
      <c r="U56" s="34" t="str">
        <f aca="false">IF(OR(F56="",G56="",H56="",I56=""),"",239*(0.05192*I56+0.04036*H56+0.869*G56-0.01181*F56+2.992))</f>
        <v/>
      </c>
      <c r="V56" s="34" t="str">
        <f aca="false">IF(OR(D56="",E56="",F56="",G56=""),"",0.239*(49.94*D56+2459.053*(E56/100)-34.014*F56+799.257*G56+122.502))</f>
        <v/>
      </c>
      <c r="W56" s="34" t="str">
        <f aca="false">IF(I56="","",0.239*(95.272*I56+2026.161))</f>
        <v/>
      </c>
      <c r="X56" s="34" t="str">
        <f aca="false">IF(D56=""," ",24.8*D56+10)</f>
        <v> </v>
      </c>
      <c r="Y56" s="34" t="str">
        <f aca="false">IF(OR(D56="",I56="")," ",25.9*I56+284)</f>
        <v> </v>
      </c>
      <c r="Z56" s="34" t="str">
        <f aca="false">IF(OR(D56="",F56="",G56="")," ",IF(AND(F56&gt;=1,F56&lt;=20),708.764+8.126*D56+283.897*G56+7.887*F56,""))</f>
        <v> </v>
      </c>
      <c r="AA56" s="34" t="str">
        <f aca="false">IF(OR(F56="",H56="",I56="")," ",IF(AND(F56&gt;=1,F56&lt;=20),EXP(-0.055+0.535*LN(I56)-0.095*LN(H56))*238.85,
IF(AND(F56&gt;=21,F56&lt;=60),EXP(-0.945+0.707*LN(I56)+0.019*LN(H56))*238.85,"")))</f>
        <v> </v>
      </c>
      <c r="AB56" s="35" t="str">
        <f aca="false">IF(OR(D56="",E56="",F56="",G56=""), " ", IF(G56=1, (9.65*D56) + (573*(E56/100)) - (5.08*F56) + 260, 7.38*D56) + (607*(E56/100)) - (2.31*F56) + 43)</f>
        <v> </v>
      </c>
      <c r="AC56" s="27"/>
      <c r="AD56" s="36" t="str">
        <f aca="false">IF(OR(D56="",E56="",F56="",G56="",H56="",I56=""),"",AVERAGE(J56:AB56))</f>
        <v/>
      </c>
    </row>
    <row r="57" customFormat="false" ht="30" hidden="false" customHeight="true" outlineLevel="0" collapsed="false">
      <c r="A57" s="1"/>
      <c r="B57" s="21" t="n">
        <v>45</v>
      </c>
      <c r="C57" s="22"/>
      <c r="D57" s="23"/>
      <c r="E57" s="24"/>
      <c r="F57" s="25"/>
      <c r="G57" s="25"/>
      <c r="H57" s="23"/>
      <c r="I57" s="23"/>
      <c r="J57" s="26" t="str">
        <f aca="false">IF(OR(D57="",E57="",F57="",G57=""),"",IF(G57=1,66.473 + (13.752*D57) + (5.003*E57) - (6.755*F57),655.096 + (9.563*D57) + (1.85*E57) - (4.676*F57)))</f>
        <v/>
      </c>
      <c r="K57" s="26" t="str">
        <f aca="false">IF(I57="","",370+(21.6*I57))</f>
        <v/>
      </c>
      <c r="L57" s="26" t="str">
        <f aca="false">IF(I57="","",500+(22*I57))</f>
        <v/>
      </c>
      <c r="M57" s="26" t="str">
        <f aca="false">IF(OR(D57="",E57="",F57="",G57=""),"",IF(G57=1,88.362 + (13.397*D57) + (4.799*E57) - (5.677*F57),447.593 + (9.247*D57) + (3.098*E57) - (4.33*F57)))</f>
        <v/>
      </c>
      <c r="N57" s="26" t="str">
        <f aca="false">IF(OR(D57="",F57&lt;18,G57=""),"",IF(G57=1,IF(F57&gt;=18,IF(F57&lt;=30,15.3*D57+679,IF(F57&lt;=60,11.6*D57+879,13.5*D57+487))),IF(F57&gt;=18,IF(F57&lt;=30,14.7*D57+496,IF(F57&lt;=60,8.7*D57+829,10.5*D57+596)))))</f>
        <v/>
      </c>
      <c r="O57" s="26" t="str">
        <f aca="false">IF(OR(D57="",G57=""),"",IF(G57=1,879 + (10.2*D57),795 + (7.18*D57)))</f>
        <v/>
      </c>
      <c r="P57" s="26" t="str">
        <f aca="false">IF(OR(D57="",G57="",G57=1),"",IF(G57=0,50.4+21.1*D57))</f>
        <v/>
      </c>
      <c r="Q57" s="26" t="str">
        <f aca="false">IF(OR(D57="",E57="",F57="",G57=""),"",IF(G57=1,(10*D57)+(6.25*E57)-(5*F57)+5,(10*D57)+(6.25*E57)-(5*F57)-161))</f>
        <v/>
      </c>
      <c r="R57" s="26" t="str">
        <f aca="false">IF(I57="","",19.7*I57+413)</f>
        <v/>
      </c>
      <c r="S57" s="26" t="str">
        <f aca="false">IF(OR(D57="",E57="",G57=0),"",-857+9*D57 + 11.7*E57)</f>
        <v/>
      </c>
      <c r="T57" s="26" t="str">
        <f aca="false">IF(OR(D57="",F57="",G57=""),"",239*(0.047*D57+1.009*G57-0.01452*F57+3.21))</f>
        <v/>
      </c>
      <c r="U57" s="26" t="str">
        <f aca="false">IF(OR(F57="",G57="",H57="",I57=""),"",239*(0.05192*I57+0.04036*H57+0.869*G57-0.01181*F57+2.992))</f>
        <v/>
      </c>
      <c r="V57" s="26" t="str">
        <f aca="false">IF(OR(D57="",E57="",F57="",G57=""),"",0.239*(49.94*D57+2459.053*(E57/100)-34.014*F57+799.257*G57+122.502))</f>
        <v/>
      </c>
      <c r="W57" s="26" t="str">
        <f aca="false">IF(I57="","",0.239*(95.272*I57+2026.161))</f>
        <v/>
      </c>
      <c r="X57" s="26" t="str">
        <f aca="false">IF(D57=""," ",24.8*D57+10)</f>
        <v> </v>
      </c>
      <c r="Y57" s="26" t="str">
        <f aca="false">IF(OR(D57="",I57="")," ",25.9*I57+284)</f>
        <v> </v>
      </c>
      <c r="Z57" s="26" t="str">
        <f aca="false">IF(OR(D57="",F57="",G57="")," ",IF(AND(F57&gt;=1,F57&lt;=20),708.764+8.126*D57+283.897*G57+7.887*F57,""))</f>
        <v> </v>
      </c>
      <c r="AA57" s="26" t="str">
        <f aca="false">IF(OR(F57="",H57="",I57="")," ",IF(AND(F57&gt;=1,F57&lt;=20),EXP(-0.055+0.535*LN(I57)-0.095*LN(H57))*238.85,
IF(AND(F57&gt;=21,F57&lt;=60),EXP(-0.945+0.707*LN(I57)+0.019*LN(H57))*238.85,"")))</f>
        <v> </v>
      </c>
      <c r="AB57" s="27" t="str">
        <f aca="false">IF(OR(D57="",E57="",F57="",G57=""), " ", IF(G57=1, (9.65*D57) + (573*(E57/100)) - (5.08*F57) + 260, 7.38*D57) + (607*(E57/100)) - (2.31*F57) + 43)</f>
        <v> </v>
      </c>
      <c r="AC57" s="27"/>
      <c r="AD57" s="28" t="str">
        <f aca="false">IF(OR(D57="",E57="",F57="",G57="",H57="",I57=""),"",AVERAGE(J57:AB57))</f>
        <v/>
      </c>
    </row>
    <row r="58" customFormat="false" ht="30" hidden="false" customHeight="true" outlineLevel="0" collapsed="false">
      <c r="A58" s="1"/>
      <c r="B58" s="29" t="n">
        <v>46</v>
      </c>
      <c r="C58" s="30"/>
      <c r="D58" s="31"/>
      <c r="E58" s="32"/>
      <c r="F58" s="33"/>
      <c r="G58" s="33"/>
      <c r="H58" s="31"/>
      <c r="I58" s="31"/>
      <c r="J58" s="34" t="str">
        <f aca="false">IF(OR(D58="",E58="",F58="",G58=""),"",IF(G58=1,66.473 + (13.752*D58) + (5.003*E58) - (6.755*F58),655.096 + (9.563*D58) + (1.85*E58) - (4.676*F58)))</f>
        <v/>
      </c>
      <c r="K58" s="34" t="str">
        <f aca="false">IF(I58="","",370+(21.6*I58))</f>
        <v/>
      </c>
      <c r="L58" s="34" t="str">
        <f aca="false">IF(I58="","",500+(22*I58))</f>
        <v/>
      </c>
      <c r="M58" s="34" t="str">
        <f aca="false">IF(OR(D58="",E58="",F58="",G58=""),"",IF(G58=1,88.362 + (13.397*D58) + (4.799*E58) - (5.677*F58),447.593 + (9.247*D58) + (3.098*E58) - (4.33*F58)))</f>
        <v/>
      </c>
      <c r="N58" s="34" t="str">
        <f aca="false">IF(OR(D58="",F58&lt;18,G58=""),"",IF(G58=1,IF(F58&gt;=18,IF(F58&lt;=30,15.3*D58+679,IF(F58&lt;=60,11.6*D58+879,13.5*D58+487))),IF(F58&gt;=18,IF(F58&lt;=30,14.7*D58+496,IF(F58&lt;=60,8.7*D58+829,10.5*D58+596)))))</f>
        <v/>
      </c>
      <c r="O58" s="34" t="str">
        <f aca="false">IF(OR(D58="",G58=""),"",IF(G58=1,879 + (10.2*D58),795 + (7.18*D58)))</f>
        <v/>
      </c>
      <c r="P58" s="34" t="str">
        <f aca="false">IF(OR(D58="",G58="",G58=1),"",IF(G58=0,50.4+21.1*D58))</f>
        <v/>
      </c>
      <c r="Q58" s="34" t="str">
        <f aca="false">IF(OR(D58="",E58="",F58="",G58=""),"",IF(G58=1,(10*D58)+(6.25*E58)-(5*F58)+5,(10*D58)+(6.25*E58)-(5*F58)-161))</f>
        <v/>
      </c>
      <c r="R58" s="34" t="str">
        <f aca="false">IF(I58="","",19.7*I58+413)</f>
        <v/>
      </c>
      <c r="S58" s="34" t="str">
        <f aca="false">IF(OR(D58="",E58="",G58=0),"",-857+9*D58 + 11.7*E58)</f>
        <v/>
      </c>
      <c r="T58" s="34" t="str">
        <f aca="false">IF(OR(D58="",F58="",G58=""),"",239*(0.047*D58+1.009*G58-0.01452*F58+3.21))</f>
        <v/>
      </c>
      <c r="U58" s="34" t="str">
        <f aca="false">IF(OR(F58="",G58="",H58="",I58=""),"",239*(0.05192*I58+0.04036*H58+0.869*G58-0.01181*F58+2.992))</f>
        <v/>
      </c>
      <c r="V58" s="34" t="str">
        <f aca="false">IF(OR(D58="",E58="",F58="",G58=""),"",0.239*(49.94*D58+2459.053*(E58/100)-34.014*F58+799.257*G58+122.502))</f>
        <v/>
      </c>
      <c r="W58" s="34" t="str">
        <f aca="false">IF(I58="","",0.239*(95.272*I58+2026.161))</f>
        <v/>
      </c>
      <c r="X58" s="34" t="str">
        <f aca="false">IF(D58=""," ",24.8*D58+10)</f>
        <v> </v>
      </c>
      <c r="Y58" s="34" t="str">
        <f aca="false">IF(OR(D58="",I58="")," ",25.9*I58+284)</f>
        <v> </v>
      </c>
      <c r="Z58" s="34" t="str">
        <f aca="false">IF(OR(D58="",F58="",G58="")," ",IF(AND(F58&gt;=1,F58&lt;=20),708.764+8.126*D58+283.897*G58+7.887*F58,""))</f>
        <v> </v>
      </c>
      <c r="AA58" s="34" t="str">
        <f aca="false">IF(OR(F58="",H58="",I58="")," ",IF(AND(F58&gt;=1,F58&lt;=20),EXP(-0.055+0.535*LN(I58)-0.095*LN(H58))*238.85,
IF(AND(F58&gt;=21,F58&lt;=60),EXP(-0.945+0.707*LN(I58)+0.019*LN(H58))*238.85,"")))</f>
        <v> </v>
      </c>
      <c r="AB58" s="35" t="str">
        <f aca="false">IF(OR(D58="",E58="",F58="",G58=""), " ", IF(G58=1, (9.65*D58) + (573*(E58/100)) - (5.08*F58) + 260, 7.38*D58) + (607*(E58/100)) - (2.31*F58) + 43)</f>
        <v> </v>
      </c>
      <c r="AC58" s="27"/>
      <c r="AD58" s="36" t="str">
        <f aca="false">IF(OR(D58="",E58="",F58="",G58="",H58="",I58=""),"",AVERAGE(J58:AB58))</f>
        <v/>
      </c>
    </row>
    <row r="59" customFormat="false" ht="30" hidden="false" customHeight="true" outlineLevel="0" collapsed="false">
      <c r="A59" s="1"/>
      <c r="B59" s="21" t="n">
        <v>47</v>
      </c>
      <c r="C59" s="22"/>
      <c r="D59" s="23"/>
      <c r="E59" s="24"/>
      <c r="F59" s="25"/>
      <c r="G59" s="25"/>
      <c r="H59" s="23"/>
      <c r="I59" s="23"/>
      <c r="J59" s="26" t="str">
        <f aca="false">IF(OR(D59="",E59="",F59="",G59=""),"",IF(G59=1,66.473 + (13.752*D59) + (5.003*E59) - (6.755*F59),655.096 + (9.563*D59) + (1.85*E59) - (4.676*F59)))</f>
        <v/>
      </c>
      <c r="K59" s="26" t="str">
        <f aca="false">IF(I59="","",370+(21.6*I59))</f>
        <v/>
      </c>
      <c r="L59" s="26" t="str">
        <f aca="false">IF(I59="","",500+(22*I59))</f>
        <v/>
      </c>
      <c r="M59" s="26" t="str">
        <f aca="false">IF(OR(D59="",E59="",F59="",G59=""),"",IF(G59=1,88.362 + (13.397*D59) + (4.799*E59) - (5.677*F59),447.593 + (9.247*D59) + (3.098*E59) - (4.33*F59)))</f>
        <v/>
      </c>
      <c r="N59" s="26" t="str">
        <f aca="false">IF(OR(D59="",F59&lt;18,G59=""),"",IF(G59=1,IF(F59&gt;=18,IF(F59&lt;=30,15.3*D59+679,IF(F59&lt;=60,11.6*D59+879,13.5*D59+487))),IF(F59&gt;=18,IF(F59&lt;=30,14.7*D59+496,IF(F59&lt;=60,8.7*D59+829,10.5*D59+596)))))</f>
        <v/>
      </c>
      <c r="O59" s="26" t="str">
        <f aca="false">IF(OR(D59="",G59=""),"",IF(G59=1,879 + (10.2*D59),795 + (7.18*D59)))</f>
        <v/>
      </c>
      <c r="P59" s="26" t="str">
        <f aca="false">IF(OR(D59="",G59="",G59=1),"",IF(G59=0,50.4+21.1*D59))</f>
        <v/>
      </c>
      <c r="Q59" s="26" t="str">
        <f aca="false">IF(OR(D59="",E59="",F59="",G59=""),"",IF(G59=1,(10*D59)+(6.25*E59)-(5*F59)+5,(10*D59)+(6.25*E59)-(5*F59)-161))</f>
        <v/>
      </c>
      <c r="R59" s="26" t="str">
        <f aca="false">IF(I59="","",19.7*I59+413)</f>
        <v/>
      </c>
      <c r="S59" s="26" t="str">
        <f aca="false">IF(OR(D59="",E59="",G59=0),"",-857+9*D59 + 11.7*E59)</f>
        <v/>
      </c>
      <c r="T59" s="26" t="str">
        <f aca="false">IF(OR(D59="",F59="",G59=""),"",239*(0.047*D59+1.009*G59-0.01452*F59+3.21))</f>
        <v/>
      </c>
      <c r="U59" s="26" t="str">
        <f aca="false">IF(OR(F59="",G59="",H59="",I59=""),"",239*(0.05192*I59+0.04036*H59+0.869*G59-0.01181*F59+2.992))</f>
        <v/>
      </c>
      <c r="V59" s="26" t="str">
        <f aca="false">IF(OR(D59="",E59="",F59="",G59=""),"",0.239*(49.94*D59+2459.053*(E59/100)-34.014*F59+799.257*G59+122.502))</f>
        <v/>
      </c>
      <c r="W59" s="26" t="str">
        <f aca="false">IF(I59="","",0.239*(95.272*I59+2026.161))</f>
        <v/>
      </c>
      <c r="X59" s="26" t="str">
        <f aca="false">IF(D59=""," ",24.8*D59+10)</f>
        <v> </v>
      </c>
      <c r="Y59" s="26" t="str">
        <f aca="false">IF(OR(D59="",I59="")," ",25.9*I59+284)</f>
        <v> </v>
      </c>
      <c r="Z59" s="26" t="str">
        <f aca="false">IF(OR(D59="",F59="",G59="")," ",IF(AND(F59&gt;=1,F59&lt;=20),708.764+8.126*D59+283.897*G59+7.887*F59,""))</f>
        <v> </v>
      </c>
      <c r="AA59" s="26" t="str">
        <f aca="false">IF(OR(F59="",H59="",I59="")," ",IF(AND(F59&gt;=1,F59&lt;=20),EXP(-0.055+0.535*LN(I59)-0.095*LN(H59))*238.85,
IF(AND(F59&gt;=21,F59&lt;=60),EXP(-0.945+0.707*LN(I59)+0.019*LN(H59))*238.85,"")))</f>
        <v> </v>
      </c>
      <c r="AB59" s="27" t="str">
        <f aca="false">IF(OR(D59="",E59="",F59="",G59=""), " ", IF(G59=1, (9.65*D59) + (573*(E59/100)) - (5.08*F59) + 260, 7.38*D59) + (607*(E59/100)) - (2.31*F59) + 43)</f>
        <v> </v>
      </c>
      <c r="AC59" s="27"/>
      <c r="AD59" s="28" t="str">
        <f aca="false">IF(OR(D59="",E59="",F59="",G59="",H59="",I59=""),"",AVERAGE(J59:AB59))</f>
        <v/>
      </c>
    </row>
    <row r="60" customFormat="false" ht="30" hidden="false" customHeight="true" outlineLevel="0" collapsed="false">
      <c r="A60" s="1"/>
      <c r="B60" s="29" t="n">
        <v>48</v>
      </c>
      <c r="C60" s="30"/>
      <c r="D60" s="31"/>
      <c r="E60" s="32"/>
      <c r="F60" s="33"/>
      <c r="G60" s="33"/>
      <c r="H60" s="31"/>
      <c r="I60" s="31"/>
      <c r="J60" s="34" t="str">
        <f aca="false">IF(OR(D60="",E60="",F60="",G60=""),"",IF(G60=1,66.473 + (13.752*D60) + (5.003*E60) - (6.755*F60),655.096 + (9.563*D60) + (1.85*E60) - (4.676*F60)))</f>
        <v/>
      </c>
      <c r="K60" s="34" t="str">
        <f aca="false">IF(I60="","",370+(21.6*I60))</f>
        <v/>
      </c>
      <c r="L60" s="34" t="str">
        <f aca="false">IF(I60="","",500+(22*I60))</f>
        <v/>
      </c>
      <c r="M60" s="34" t="str">
        <f aca="false">IF(OR(D60="",E60="",F60="",G60=""),"",IF(G60=1,88.362 + (13.397*D60) + (4.799*E60) - (5.677*F60),447.593 + (9.247*D60) + (3.098*E60) - (4.33*F60)))</f>
        <v/>
      </c>
      <c r="N60" s="34" t="str">
        <f aca="false">IF(OR(D60="",F60&lt;18,G60=""),"",IF(G60=1,IF(F60&gt;=18,IF(F60&lt;=30,15.3*D60+679,IF(F60&lt;=60,11.6*D60+879,13.5*D60+487))),IF(F60&gt;=18,IF(F60&lt;=30,14.7*D60+496,IF(F60&lt;=60,8.7*D60+829,10.5*D60+596)))))</f>
        <v/>
      </c>
      <c r="O60" s="34" t="str">
        <f aca="false">IF(OR(D60="",G60=""),"",IF(G60=1,879 + (10.2*D60),795 + (7.18*D60)))</f>
        <v/>
      </c>
      <c r="P60" s="34" t="str">
        <f aca="false">IF(OR(D60="",G60="",G60=1),"",IF(G60=0,50.4+21.1*D60))</f>
        <v/>
      </c>
      <c r="Q60" s="34" t="str">
        <f aca="false">IF(OR(D60="",E60="",F60="",G60=""),"",IF(G60=1,(10*D60)+(6.25*E60)-(5*F60)+5,(10*D60)+(6.25*E60)-(5*F60)-161))</f>
        <v/>
      </c>
      <c r="R60" s="34" t="str">
        <f aca="false">IF(I60="","",19.7*I60+413)</f>
        <v/>
      </c>
      <c r="S60" s="34" t="str">
        <f aca="false">IF(OR(D60="",E60="",G60=0),"",-857+9*D60 + 11.7*E60)</f>
        <v/>
      </c>
      <c r="T60" s="34" t="str">
        <f aca="false">IF(OR(D60="",F60="",G60=""),"",239*(0.047*D60+1.009*G60-0.01452*F60+3.21))</f>
        <v/>
      </c>
      <c r="U60" s="34" t="str">
        <f aca="false">IF(OR(F60="",G60="",H60="",I60=""),"",239*(0.05192*I60+0.04036*H60+0.869*G60-0.01181*F60+2.992))</f>
        <v/>
      </c>
      <c r="V60" s="34" t="str">
        <f aca="false">IF(OR(D60="",E60="",F60="",G60=""),"",0.239*(49.94*D60+2459.053*(E60/100)-34.014*F60+799.257*G60+122.502))</f>
        <v/>
      </c>
      <c r="W60" s="34" t="str">
        <f aca="false">IF(I60="","",0.239*(95.272*I60+2026.161))</f>
        <v/>
      </c>
      <c r="X60" s="34" t="str">
        <f aca="false">IF(D60=""," ",24.8*D60+10)</f>
        <v> </v>
      </c>
      <c r="Y60" s="34" t="str">
        <f aca="false">IF(OR(D60="",I60="")," ",25.9*I60+284)</f>
        <v> </v>
      </c>
      <c r="Z60" s="34" t="str">
        <f aca="false">IF(OR(D60="",F60="",G60="")," ",IF(AND(F60&gt;=1,F60&lt;=20),708.764+8.126*D60+283.897*G60+7.887*F60,""))</f>
        <v> </v>
      </c>
      <c r="AA60" s="34" t="str">
        <f aca="false">IF(OR(F60="",H60="",I60="")," ",IF(AND(F60&gt;=1,F60&lt;=20),EXP(-0.055+0.535*LN(I60)-0.095*LN(H60))*238.85,
IF(AND(F60&gt;=21,F60&lt;=60),EXP(-0.945+0.707*LN(I60)+0.019*LN(H60))*238.85,"")))</f>
        <v> </v>
      </c>
      <c r="AB60" s="35" t="str">
        <f aca="false">IF(OR(D60="",E60="",F60="",G60=""), " ", IF(G60=1, (9.65*D60) + (573*(E60/100)) - (5.08*F60) + 260, 7.38*D60) + (607*(E60/100)) - (2.31*F60) + 43)</f>
        <v> </v>
      </c>
      <c r="AC60" s="27"/>
      <c r="AD60" s="36" t="str">
        <f aca="false">IF(OR(D60="",E60="",F60="",G60="",H60="",I60=""),"",AVERAGE(J60:AB60))</f>
        <v/>
      </c>
    </row>
    <row r="61" customFormat="false" ht="30" hidden="false" customHeight="true" outlineLevel="0" collapsed="false">
      <c r="A61" s="1"/>
      <c r="B61" s="21" t="n">
        <v>49</v>
      </c>
      <c r="C61" s="22"/>
      <c r="D61" s="23"/>
      <c r="E61" s="24"/>
      <c r="F61" s="25"/>
      <c r="G61" s="25"/>
      <c r="H61" s="23"/>
      <c r="I61" s="23"/>
      <c r="J61" s="26" t="str">
        <f aca="false">IF(OR(D61="",E61="",F61="",G61=""),"",IF(G61=1,66.473 + (13.752*D61) + (5.003*E61) - (6.755*F61),655.096 + (9.563*D61) + (1.85*E61) - (4.676*F61)))</f>
        <v/>
      </c>
      <c r="K61" s="26" t="str">
        <f aca="false">IF(I61="","",370+(21.6*I61))</f>
        <v/>
      </c>
      <c r="L61" s="26" t="str">
        <f aca="false">IF(I61="","",500+(22*I61))</f>
        <v/>
      </c>
      <c r="M61" s="26" t="str">
        <f aca="false">IF(OR(D61="",E61="",F61="",G61=""),"",IF(G61=1,88.362 + (13.397*D61) + (4.799*E61) - (5.677*F61),447.593 + (9.247*D61) + (3.098*E61) - (4.33*F61)))</f>
        <v/>
      </c>
      <c r="N61" s="26" t="str">
        <f aca="false">IF(OR(D61="",F61&lt;18,G61=""),"",IF(G61=1,IF(F61&gt;=18,IF(F61&lt;=30,15.3*D61+679,IF(F61&lt;=60,11.6*D61+879,13.5*D61+487))),IF(F61&gt;=18,IF(F61&lt;=30,14.7*D61+496,IF(F61&lt;=60,8.7*D61+829,10.5*D61+596)))))</f>
        <v/>
      </c>
      <c r="O61" s="26" t="str">
        <f aca="false">IF(OR(D61="",G61=""),"",IF(G61=1,879 + (10.2*D61),795 + (7.18*D61)))</f>
        <v/>
      </c>
      <c r="P61" s="26" t="str">
        <f aca="false">IF(OR(D61="",G61="",G61=1),"",IF(G61=0,50.4+21.1*D61))</f>
        <v/>
      </c>
      <c r="Q61" s="26" t="str">
        <f aca="false">IF(OR(D61="",E61="",F61="",G61=""),"",IF(G61=1,(10*D61)+(6.25*E61)-(5*F61)+5,(10*D61)+(6.25*E61)-(5*F61)-161))</f>
        <v/>
      </c>
      <c r="R61" s="26" t="str">
        <f aca="false">IF(I61="","",19.7*I61+413)</f>
        <v/>
      </c>
      <c r="S61" s="26" t="str">
        <f aca="false">IF(OR(D61="",E61="",G61=0),"",-857+9*D61 + 11.7*E61)</f>
        <v/>
      </c>
      <c r="T61" s="26" t="str">
        <f aca="false">IF(OR(D61="",F61="",G61=""),"",239*(0.047*D61+1.009*G61-0.01452*F61+3.21))</f>
        <v/>
      </c>
      <c r="U61" s="26" t="str">
        <f aca="false">IF(OR(F61="",G61="",H61="",I61=""),"",239*(0.05192*I61+0.04036*H61+0.869*G61-0.01181*F61+2.992))</f>
        <v/>
      </c>
      <c r="V61" s="26" t="str">
        <f aca="false">IF(OR(D61="",E61="",F61="",G61=""),"",0.239*(49.94*D61+2459.053*(E61/100)-34.014*F61+799.257*G61+122.502))</f>
        <v/>
      </c>
      <c r="W61" s="26" t="str">
        <f aca="false">IF(I61="","",0.239*(95.272*I61+2026.161))</f>
        <v/>
      </c>
      <c r="X61" s="26" t="str">
        <f aca="false">IF(D61=""," ",24.8*D61+10)</f>
        <v> </v>
      </c>
      <c r="Y61" s="26" t="str">
        <f aca="false">IF(OR(D61="",I61="")," ",25.9*I61+284)</f>
        <v> </v>
      </c>
      <c r="Z61" s="26" t="str">
        <f aca="false">IF(OR(D61="",F61="",G61="")," ",IF(AND(F61&gt;=1,F61&lt;=20),708.764+8.126*D61+283.897*G61+7.887*F61,""))</f>
        <v> </v>
      </c>
      <c r="AA61" s="26" t="str">
        <f aca="false">IF(OR(F61="",H61="",I61="")," ",IF(AND(F61&gt;=1,F61&lt;=20),EXP(-0.055+0.535*LN(I61)-0.095*LN(H61))*238.85,
IF(AND(F61&gt;=21,F61&lt;=60),EXP(-0.945+0.707*LN(I61)+0.019*LN(H61))*238.85,"")))</f>
        <v> </v>
      </c>
      <c r="AB61" s="27" t="str">
        <f aca="false">IF(OR(D61="",E61="",F61="",G61=""), " ", IF(G61=1, (9.65*D61) + (573*(E61/100)) - (5.08*F61) + 260, 7.38*D61) + (607*(E61/100)) - (2.31*F61) + 43)</f>
        <v> </v>
      </c>
      <c r="AC61" s="27"/>
      <c r="AD61" s="28" t="str">
        <f aca="false">IF(OR(D61="",E61="",F61="",G61="",H61="",I61=""),"",AVERAGE(J61:AB61))</f>
        <v/>
      </c>
    </row>
    <row r="62" customFormat="false" ht="30" hidden="false" customHeight="true" outlineLevel="0" collapsed="false">
      <c r="A62" s="1"/>
      <c r="B62" s="29" t="n">
        <v>50</v>
      </c>
      <c r="C62" s="30"/>
      <c r="D62" s="31"/>
      <c r="E62" s="32"/>
      <c r="F62" s="33"/>
      <c r="G62" s="33"/>
      <c r="H62" s="31"/>
      <c r="I62" s="31"/>
      <c r="J62" s="34" t="str">
        <f aca="false">IF(OR(D62="",E62="",F62="",G62=""),"",IF(G62=1,66.473 + (13.752*D62) + (5.003*E62) - (6.755*F62),655.096 + (9.563*D62) + (1.85*E62) - (4.676*F62)))</f>
        <v/>
      </c>
      <c r="K62" s="34" t="str">
        <f aca="false">IF(I62="","",370+(21.6*I62))</f>
        <v/>
      </c>
      <c r="L62" s="34" t="str">
        <f aca="false">IF(I62="","",500+(22*I62))</f>
        <v/>
      </c>
      <c r="M62" s="34" t="str">
        <f aca="false">IF(OR(D62="",E62="",F62="",G62=""),"",IF(G62=1,88.362 + (13.397*D62) + (4.799*E62) - (5.677*F62),447.593 + (9.247*D62) + (3.098*E62) - (4.33*F62)))</f>
        <v/>
      </c>
      <c r="N62" s="34" t="str">
        <f aca="false">IF(OR(D62="",F62&lt;18,G62=""),"",IF(G62=1,IF(F62&gt;=18,IF(F62&lt;=30,15.3*D62+679,IF(F62&lt;=60,11.6*D62+879,13.5*D62+487))),IF(F62&gt;=18,IF(F62&lt;=30,14.7*D62+496,IF(F62&lt;=60,8.7*D62+829,10.5*D62+596)))))</f>
        <v/>
      </c>
      <c r="O62" s="34" t="str">
        <f aca="false">IF(OR(D62="",G62=""),"",IF(G62=1,879 + (10.2*D62),795 + (7.18*D62)))</f>
        <v/>
      </c>
      <c r="P62" s="34" t="str">
        <f aca="false">IF(OR(D62="",G62="",G62=1),"",IF(G62=0,50.4+21.1*D62))</f>
        <v/>
      </c>
      <c r="Q62" s="34" t="str">
        <f aca="false">IF(OR(D62="",E62="",F62="",G62=""),"",IF(G62=1,(10*D62)+(6.25*E62)-(5*F62)+5,(10*D62)+(6.25*E62)-(5*F62)-161))</f>
        <v/>
      </c>
      <c r="R62" s="34" t="str">
        <f aca="false">IF(I62="","",19.7*I62+413)</f>
        <v/>
      </c>
      <c r="S62" s="34" t="str">
        <f aca="false">IF(OR(D62="",E62="",G62=0),"",-857+9*D62 + 11.7*E62)</f>
        <v/>
      </c>
      <c r="T62" s="34" t="str">
        <f aca="false">IF(OR(D62="",F62="",G62=""),"",239*(0.047*D62+1.009*G62-0.01452*F62+3.21))</f>
        <v/>
      </c>
      <c r="U62" s="34" t="str">
        <f aca="false">IF(OR(F62="",G62="",H62="",I62=""),"",239*(0.05192*I62+0.04036*H62+0.869*G62-0.01181*F62+2.992))</f>
        <v/>
      </c>
      <c r="V62" s="34" t="str">
        <f aca="false">IF(OR(D62="",E62="",F62="",G62=""),"",0.239*(49.94*D62+2459.053*(E62/100)-34.014*F62+799.257*G62+122.502))</f>
        <v/>
      </c>
      <c r="W62" s="34" t="str">
        <f aca="false">IF(I62="","",0.239*(95.272*I62+2026.161))</f>
        <v/>
      </c>
      <c r="X62" s="34" t="str">
        <f aca="false">IF(D62=""," ",24.8*D62+10)</f>
        <v> </v>
      </c>
      <c r="Y62" s="34" t="str">
        <f aca="false">IF(OR(D62="",I62="")," ",25.9*I62+284)</f>
        <v> </v>
      </c>
      <c r="Z62" s="34" t="str">
        <f aca="false">IF(OR(D62="",F62="",G62="")," ",IF(AND(F62&gt;=1,F62&lt;=20),708.764+8.126*D62+283.897*G62+7.887*F62,""))</f>
        <v> </v>
      </c>
      <c r="AA62" s="34" t="str">
        <f aca="false">IF(OR(F62="",H62="",I62="")," ",IF(AND(F62&gt;=1,F62&lt;=20),EXP(-0.055+0.535*LN(I62)-0.095*LN(H62))*238.85,
IF(AND(F62&gt;=21,F62&lt;=60),EXP(-0.945+0.707*LN(I62)+0.019*LN(H62))*238.85,"")))</f>
        <v> </v>
      </c>
      <c r="AB62" s="35" t="str">
        <f aca="false">IF(OR(D62="",E62="",F62="",G62=""), " ", IF(G62=1, (9.65*D62) + (573*(E62/100)) - (5.08*F62) + 260, 7.38*D62) + (607*(E62/100)) - (2.31*F62) + 43)</f>
        <v> </v>
      </c>
      <c r="AC62" s="27"/>
      <c r="AD62" s="37" t="str">
        <f aca="false">IF(OR(D62="",E62="",F62="",G62="",H62="",I62=""),"",AVERAGE(J62:AB62))</f>
        <v/>
      </c>
    </row>
    <row r="63" customFormat="false" ht="18.75" hidden="false" customHeight="true" outlineLevel="0" collapsed="false">
      <c r="A63" s="1"/>
      <c r="B63" s="1"/>
      <c r="C63" s="1"/>
      <c r="D63" s="1"/>
      <c r="E63" s="1"/>
      <c r="F63" s="1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customFormat="false" ht="18.75" hidden="false" customHeight="true" outlineLevel="0" collapsed="false">
      <c r="A64" s="1"/>
      <c r="B64" s="1"/>
      <c r="C64" s="1"/>
      <c r="D64" s="1"/>
      <c r="E64" s="1"/>
      <c r="F64" s="1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38"/>
      <c r="AB64" s="1"/>
      <c r="AC64" s="1"/>
      <c r="AD64" s="1"/>
    </row>
    <row r="65" customFormat="false" ht="18.75" hidden="false" customHeight="true" outlineLevel="0" collapsed="false">
      <c r="A65" s="1"/>
      <c r="B65" s="1"/>
      <c r="C65" s="1"/>
      <c r="D65" s="1"/>
      <c r="E65" s="1"/>
      <c r="F65" s="1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customFormat="false" ht="18.75" hidden="false" customHeight="true" outlineLevel="0" collapsed="false">
      <c r="A66" s="1"/>
      <c r="B66" s="1"/>
      <c r="C66" s="1"/>
      <c r="D66" s="1"/>
      <c r="E66" s="1"/>
      <c r="F66" s="1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customFormat="false" ht="18.75" hidden="false" customHeight="true" outlineLevel="0" collapsed="false">
      <c r="A67" s="1"/>
      <c r="B67" s="1"/>
      <c r="C67" s="1"/>
      <c r="D67" s="1"/>
      <c r="E67" s="1"/>
      <c r="F67" s="1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customFormat="false" ht="18.75" hidden="false" customHeight="true" outlineLevel="0" collapsed="false">
      <c r="A68" s="1"/>
      <c r="B68" s="1"/>
      <c r="C68" s="1"/>
      <c r="D68" s="1"/>
      <c r="E68" s="1"/>
      <c r="F68" s="1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customFormat="false" ht="18.75" hidden="false" customHeight="true" outlineLevel="0" collapsed="false">
      <c r="A69" s="1"/>
      <c r="B69" s="1"/>
      <c r="C69" s="1"/>
      <c r="D69" s="1"/>
      <c r="E69" s="1"/>
      <c r="F69" s="1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customFormat="false" ht="18.75" hidden="false" customHeight="true" outlineLevel="0" collapsed="false">
      <c r="A70" s="1"/>
      <c r="B70" s="1"/>
      <c r="C70" s="1"/>
      <c r="D70" s="1"/>
      <c r="E70" s="1"/>
      <c r="F70" s="1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customFormat="false" ht="18.75" hidden="false" customHeight="true" outlineLevel="0" collapsed="false">
      <c r="A71" s="1"/>
      <c r="B71" s="1"/>
      <c r="C71" s="1"/>
      <c r="D71" s="1"/>
      <c r="E71" s="1"/>
      <c r="F71" s="1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customFormat="false" ht="18.75" hidden="false" customHeight="true" outlineLevel="0" collapsed="false">
      <c r="A72" s="1"/>
      <c r="B72" s="1"/>
      <c r="C72" s="1"/>
      <c r="D72" s="1"/>
      <c r="E72" s="1"/>
      <c r="F72" s="1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customFormat="false" ht="18.75" hidden="false" customHeight="true" outlineLevel="0" collapsed="false">
      <c r="A73" s="1"/>
      <c r="B73" s="1"/>
      <c r="C73" s="1"/>
      <c r="D73" s="1"/>
      <c r="E73" s="1"/>
      <c r="F73" s="1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customFormat="false" ht="18.75" hidden="false" customHeight="true" outlineLevel="0" collapsed="false">
      <c r="A74" s="1"/>
      <c r="B74" s="1"/>
      <c r="C74" s="1"/>
      <c r="D74" s="1"/>
      <c r="E74" s="1"/>
      <c r="F74" s="1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customFormat="false" ht="18.75" hidden="false" customHeight="true" outlineLevel="0" collapsed="false">
      <c r="A75" s="1"/>
      <c r="B75" s="1"/>
      <c r="C75" s="1"/>
      <c r="D75" s="1"/>
      <c r="E75" s="1"/>
      <c r="F75" s="1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customFormat="false" ht="18.75" hidden="false" customHeight="true" outlineLevel="0" collapsed="false">
      <c r="A76" s="1"/>
      <c r="B76" s="1"/>
      <c r="C76" s="1"/>
      <c r="D76" s="1"/>
      <c r="E76" s="1"/>
      <c r="F76" s="1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customFormat="false" ht="18.75" hidden="false" customHeight="true" outlineLevel="0" collapsed="false">
      <c r="A77" s="1"/>
      <c r="B77" s="1"/>
      <c r="C77" s="1"/>
      <c r="D77" s="1"/>
      <c r="E77" s="1"/>
      <c r="F77" s="1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customFormat="false" ht="18.75" hidden="false" customHeight="true" outlineLevel="0" collapsed="false">
      <c r="A78" s="1"/>
      <c r="B78" s="1"/>
      <c r="C78" s="1"/>
      <c r="D78" s="1"/>
      <c r="E78" s="1"/>
      <c r="F78" s="1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customFormat="false" ht="18.75" hidden="false" customHeight="true" outlineLevel="0" collapsed="false">
      <c r="A79" s="1"/>
      <c r="B79" s="1"/>
      <c r="C79" s="1"/>
      <c r="D79" s="1"/>
      <c r="E79" s="1"/>
      <c r="F79" s="1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customFormat="false" ht="18.75" hidden="false" customHeight="true" outlineLevel="0" collapsed="false">
      <c r="A80" s="1"/>
      <c r="B80" s="1"/>
      <c r="C80" s="1"/>
      <c r="D80" s="1"/>
      <c r="E80" s="1"/>
      <c r="F80" s="1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customFormat="false" ht="18.75" hidden="false" customHeight="true" outlineLevel="0" collapsed="false">
      <c r="A81" s="1"/>
      <c r="B81" s="1"/>
      <c r="C81" s="1"/>
      <c r="D81" s="1"/>
      <c r="E81" s="1"/>
      <c r="F81" s="1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customFormat="false" ht="18.75" hidden="false" customHeight="true" outlineLevel="0" collapsed="false">
      <c r="A82" s="1"/>
      <c r="B82" s="1"/>
      <c r="C82" s="1"/>
      <c r="D82" s="1"/>
      <c r="E82" s="1"/>
      <c r="F82" s="1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customFormat="false" ht="18.75" hidden="false" customHeight="true" outlineLevel="0" collapsed="false">
      <c r="A83" s="1"/>
      <c r="B83" s="1"/>
      <c r="C83" s="1"/>
      <c r="D83" s="1"/>
      <c r="E83" s="1"/>
      <c r="F83" s="1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customFormat="false" ht="18.75" hidden="false" customHeight="true" outlineLevel="0" collapsed="false">
      <c r="A84" s="1"/>
      <c r="B84" s="1"/>
      <c r="C84" s="1"/>
      <c r="D84" s="1"/>
      <c r="E84" s="1"/>
      <c r="F84" s="1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customFormat="false" ht="18.75" hidden="false" customHeight="true" outlineLevel="0" collapsed="false">
      <c r="A85" s="1"/>
      <c r="B85" s="1"/>
      <c r="C85" s="1"/>
      <c r="D85" s="1"/>
      <c r="E85" s="1"/>
      <c r="F85" s="1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customFormat="false" ht="18.75" hidden="false" customHeight="true" outlineLevel="0" collapsed="false">
      <c r="A86" s="1"/>
      <c r="B86" s="1"/>
      <c r="C86" s="1"/>
      <c r="D86" s="1"/>
      <c r="E86" s="1"/>
      <c r="F86" s="1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customFormat="false" ht="18.75" hidden="false" customHeight="true" outlineLevel="0" collapsed="false">
      <c r="A87" s="1"/>
      <c r="B87" s="1"/>
      <c r="C87" s="1"/>
      <c r="D87" s="1"/>
      <c r="E87" s="1"/>
      <c r="F87" s="1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customFormat="false" ht="18.75" hidden="false" customHeight="true" outlineLevel="0" collapsed="false">
      <c r="A88" s="1"/>
      <c r="B88" s="1"/>
      <c r="C88" s="1"/>
      <c r="D88" s="1"/>
      <c r="E88" s="1"/>
      <c r="F88" s="1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customFormat="false" ht="18.75" hidden="false" customHeight="true" outlineLevel="0" collapsed="false">
      <c r="A89" s="1"/>
      <c r="B89" s="1"/>
      <c r="C89" s="1"/>
      <c r="D89" s="1"/>
      <c r="E89" s="1"/>
      <c r="F89" s="1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customFormat="false" ht="18.75" hidden="false" customHeight="true" outlineLevel="0" collapsed="false">
      <c r="A90" s="1"/>
      <c r="B90" s="1"/>
      <c r="C90" s="1"/>
      <c r="D90" s="1"/>
      <c r="E90" s="1"/>
      <c r="F90" s="1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customFormat="false" ht="18.75" hidden="false" customHeight="true" outlineLevel="0" collapsed="false">
      <c r="A91" s="1"/>
      <c r="B91" s="1"/>
      <c r="C91" s="1"/>
      <c r="D91" s="1"/>
      <c r="E91" s="1"/>
      <c r="F91" s="1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customFormat="false" ht="18.75" hidden="false" customHeight="true" outlineLevel="0" collapsed="false">
      <c r="A92" s="1"/>
      <c r="B92" s="1"/>
      <c r="C92" s="1"/>
      <c r="D92" s="1"/>
      <c r="E92" s="1"/>
      <c r="F92" s="1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customFormat="false" ht="18.75" hidden="false" customHeight="true" outlineLevel="0" collapsed="false">
      <c r="A93" s="1"/>
      <c r="B93" s="1"/>
      <c r="C93" s="1"/>
      <c r="D93" s="1"/>
      <c r="E93" s="1"/>
      <c r="F93" s="1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customFormat="false" ht="18.75" hidden="false" customHeight="true" outlineLevel="0" collapsed="false">
      <c r="A94" s="1"/>
      <c r="B94" s="1"/>
      <c r="C94" s="1"/>
      <c r="D94" s="1"/>
      <c r="E94" s="1"/>
      <c r="F94" s="1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customFormat="false" ht="18.75" hidden="false" customHeight="true" outlineLevel="0" collapsed="false">
      <c r="A95" s="1"/>
      <c r="B95" s="1"/>
      <c r="C95" s="1"/>
      <c r="D95" s="1"/>
      <c r="E95" s="1"/>
      <c r="F95" s="1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customFormat="false" ht="18.75" hidden="false" customHeight="true" outlineLevel="0" collapsed="false">
      <c r="A96" s="1"/>
      <c r="B96" s="1"/>
      <c r="C96" s="1"/>
      <c r="D96" s="1"/>
      <c r="E96" s="1"/>
      <c r="F96" s="1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customFormat="false" ht="18.75" hidden="false" customHeight="true" outlineLevel="0" collapsed="false">
      <c r="A97" s="1"/>
      <c r="B97" s="1"/>
      <c r="C97" s="1"/>
      <c r="D97" s="1"/>
      <c r="E97" s="1"/>
      <c r="F97" s="1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customFormat="false" ht="18.75" hidden="false" customHeight="true" outlineLevel="0" collapsed="false">
      <c r="A98" s="1"/>
      <c r="B98" s="1"/>
      <c r="C98" s="1"/>
      <c r="D98" s="1"/>
      <c r="E98" s="1"/>
      <c r="F98" s="1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customFormat="false" ht="18.75" hidden="false" customHeight="true" outlineLevel="0" collapsed="false">
      <c r="A99" s="1"/>
      <c r="B99" s="1"/>
      <c r="C99" s="1"/>
      <c r="D99" s="1"/>
      <c r="E99" s="1"/>
      <c r="F99" s="1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customFormat="false" ht="18.75" hidden="false" customHeight="true" outlineLevel="0" collapsed="false">
      <c r="A100" s="1"/>
      <c r="B100" s="1"/>
      <c r="C100" s="1"/>
      <c r="D100" s="1"/>
      <c r="E100" s="1"/>
      <c r="F100" s="1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customFormat="false" ht="18.75" hidden="false" customHeight="true" outlineLevel="0" collapsed="false">
      <c r="A101" s="1"/>
      <c r="B101" s="1"/>
      <c r="C101" s="1"/>
      <c r="D101" s="1"/>
      <c r="E101" s="1"/>
      <c r="F101" s="1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customFormat="false" ht="18.75" hidden="false" customHeight="true" outlineLevel="0" collapsed="false">
      <c r="A102" s="1"/>
      <c r="B102" s="1"/>
      <c r="C102" s="1"/>
      <c r="D102" s="1"/>
      <c r="E102" s="1"/>
      <c r="F102" s="1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customFormat="false" ht="18.75" hidden="false" customHeight="true" outlineLevel="0" collapsed="false">
      <c r="A103" s="1"/>
      <c r="B103" s="1"/>
      <c r="C103" s="1"/>
      <c r="D103" s="1"/>
      <c r="E103" s="1"/>
      <c r="F103" s="1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customFormat="false" ht="18.75" hidden="false" customHeight="true" outlineLevel="0" collapsed="false">
      <c r="A104" s="1"/>
      <c r="B104" s="1"/>
      <c r="C104" s="1"/>
      <c r="D104" s="1"/>
      <c r="E104" s="1"/>
      <c r="F104" s="1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customFormat="false" ht="18.75" hidden="false" customHeight="true" outlineLevel="0" collapsed="false">
      <c r="A105" s="1"/>
      <c r="B105" s="1"/>
      <c r="C105" s="1"/>
      <c r="D105" s="1"/>
      <c r="E105" s="1"/>
      <c r="F105" s="1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customFormat="false" ht="18.75" hidden="false" customHeight="true" outlineLevel="0" collapsed="false">
      <c r="A106" s="1"/>
      <c r="B106" s="1"/>
      <c r="C106" s="1"/>
      <c r="D106" s="1"/>
      <c r="E106" s="1"/>
      <c r="F106" s="1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customFormat="false" ht="18.75" hidden="false" customHeight="true" outlineLevel="0" collapsed="false">
      <c r="A107" s="1"/>
      <c r="B107" s="1"/>
      <c r="C107" s="1"/>
      <c r="D107" s="1"/>
      <c r="E107" s="1"/>
      <c r="F107" s="1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customFormat="false" ht="18.75" hidden="false" customHeight="true" outlineLevel="0" collapsed="false">
      <c r="A108" s="1"/>
      <c r="B108" s="1"/>
      <c r="C108" s="1"/>
      <c r="D108" s="1"/>
      <c r="E108" s="1"/>
      <c r="F108" s="1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customFormat="false" ht="18.75" hidden="false" customHeight="true" outlineLevel="0" collapsed="false">
      <c r="A109" s="1"/>
      <c r="B109" s="1"/>
      <c r="C109" s="1"/>
      <c r="D109" s="1"/>
      <c r="E109" s="1"/>
      <c r="F109" s="1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customFormat="false" ht="18.75" hidden="false" customHeight="true" outlineLevel="0" collapsed="false">
      <c r="A110" s="1"/>
      <c r="B110" s="1"/>
      <c r="C110" s="1"/>
      <c r="D110" s="1"/>
      <c r="E110" s="1"/>
      <c r="F110" s="1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customFormat="false" ht="18.75" hidden="false" customHeight="true" outlineLevel="0" collapsed="false">
      <c r="A111" s="1"/>
      <c r="B111" s="1"/>
      <c r="C111" s="1"/>
      <c r="D111" s="1"/>
      <c r="E111" s="1"/>
      <c r="F111" s="1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customFormat="false" ht="18.75" hidden="false" customHeight="true" outlineLevel="0" collapsed="false">
      <c r="A112" s="1"/>
      <c r="B112" s="1"/>
      <c r="C112" s="1"/>
      <c r="D112" s="1"/>
      <c r="E112" s="1"/>
      <c r="F112" s="1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customFormat="false" ht="18.75" hidden="false" customHeight="true" outlineLevel="0" collapsed="false">
      <c r="A113" s="1"/>
      <c r="B113" s="1"/>
      <c r="C113" s="1"/>
      <c r="D113" s="1"/>
      <c r="E113" s="1"/>
      <c r="F113" s="1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customFormat="false" ht="18.75" hidden="false" customHeight="true" outlineLevel="0" collapsed="false">
      <c r="A114" s="1"/>
      <c r="B114" s="1"/>
      <c r="C114" s="1"/>
      <c r="D114" s="1"/>
      <c r="E114" s="1"/>
      <c r="F114" s="1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customFormat="false" ht="18.75" hidden="false" customHeight="true" outlineLevel="0" collapsed="false">
      <c r="A115" s="1"/>
      <c r="B115" s="1"/>
      <c r="C115" s="1"/>
      <c r="D115" s="1"/>
      <c r="E115" s="1"/>
      <c r="F115" s="1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customFormat="false" ht="18.75" hidden="false" customHeight="true" outlineLevel="0" collapsed="false">
      <c r="A116" s="1"/>
      <c r="B116" s="1"/>
      <c r="C116" s="1"/>
      <c r="D116" s="1"/>
      <c r="E116" s="1"/>
      <c r="F116" s="1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customFormat="false" ht="18.75" hidden="false" customHeight="true" outlineLevel="0" collapsed="false">
      <c r="A117" s="1"/>
      <c r="B117" s="1"/>
      <c r="C117" s="1"/>
      <c r="D117" s="1"/>
      <c r="E117" s="1"/>
      <c r="F117" s="1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customFormat="false" ht="18.75" hidden="false" customHeight="true" outlineLevel="0" collapsed="false">
      <c r="A118" s="1"/>
      <c r="B118" s="1"/>
      <c r="C118" s="1"/>
      <c r="D118" s="1"/>
      <c r="E118" s="1"/>
      <c r="F118" s="1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customFormat="false" ht="18.75" hidden="false" customHeight="true" outlineLevel="0" collapsed="false">
      <c r="A119" s="1"/>
      <c r="B119" s="1"/>
      <c r="C119" s="1"/>
      <c r="D119" s="1"/>
      <c r="E119" s="1"/>
      <c r="F119" s="1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customFormat="false" ht="18.75" hidden="false" customHeight="true" outlineLevel="0" collapsed="false">
      <c r="A120" s="1"/>
      <c r="B120" s="1"/>
      <c r="C120" s="1"/>
      <c r="D120" s="1"/>
      <c r="E120" s="1"/>
      <c r="F120" s="1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customFormat="false" ht="18.75" hidden="false" customHeight="true" outlineLevel="0" collapsed="false">
      <c r="A121" s="1"/>
      <c r="B121" s="1"/>
      <c r="C121" s="1"/>
      <c r="D121" s="1"/>
      <c r="E121" s="1"/>
      <c r="F121" s="1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customFormat="false" ht="18.75" hidden="false" customHeight="true" outlineLevel="0" collapsed="false">
      <c r="A122" s="1"/>
      <c r="B122" s="1"/>
      <c r="C122" s="1"/>
      <c r="D122" s="1"/>
      <c r="E122" s="1"/>
      <c r="F122" s="1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customFormat="false" ht="18.75" hidden="false" customHeight="true" outlineLevel="0" collapsed="false">
      <c r="A123" s="1"/>
      <c r="B123" s="1"/>
      <c r="C123" s="1"/>
      <c r="D123" s="1"/>
      <c r="E123" s="1"/>
      <c r="F123" s="1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customFormat="false" ht="18.75" hidden="false" customHeight="true" outlineLevel="0" collapsed="false">
      <c r="A124" s="1"/>
      <c r="B124" s="1"/>
      <c r="C124" s="1"/>
      <c r="D124" s="1"/>
      <c r="E124" s="1"/>
      <c r="F124" s="1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customFormat="false" ht="18.75" hidden="false" customHeight="true" outlineLevel="0" collapsed="false">
      <c r="A125" s="1"/>
      <c r="B125" s="1"/>
      <c r="C125" s="1"/>
      <c r="D125" s="1"/>
      <c r="E125" s="1"/>
      <c r="F125" s="1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customFormat="false" ht="18.75" hidden="false" customHeight="true" outlineLevel="0" collapsed="false">
      <c r="A126" s="1"/>
      <c r="B126" s="1"/>
      <c r="C126" s="1"/>
      <c r="D126" s="1"/>
      <c r="E126" s="1"/>
      <c r="F126" s="1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customFormat="false" ht="18.75" hidden="false" customHeight="true" outlineLevel="0" collapsed="false">
      <c r="A127" s="1"/>
      <c r="B127" s="1"/>
      <c r="C127" s="1"/>
      <c r="D127" s="1"/>
      <c r="E127" s="1"/>
      <c r="F127" s="1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customFormat="false" ht="18.75" hidden="false" customHeight="true" outlineLevel="0" collapsed="false">
      <c r="A128" s="1"/>
      <c r="B128" s="1"/>
      <c r="C128" s="1"/>
      <c r="D128" s="1"/>
      <c r="E128" s="1"/>
      <c r="F128" s="1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customFormat="false" ht="18.75" hidden="false" customHeight="true" outlineLevel="0" collapsed="false">
      <c r="A129" s="1"/>
      <c r="B129" s="1"/>
      <c r="C129" s="1"/>
      <c r="D129" s="1"/>
      <c r="E129" s="1"/>
      <c r="F129" s="1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customFormat="false" ht="18.75" hidden="false" customHeight="true" outlineLevel="0" collapsed="false">
      <c r="A130" s="1"/>
      <c r="B130" s="1"/>
      <c r="C130" s="1"/>
      <c r="D130" s="1"/>
      <c r="E130" s="1"/>
      <c r="F130" s="1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customFormat="false" ht="18.75" hidden="false" customHeight="true" outlineLevel="0" collapsed="false">
      <c r="A131" s="1"/>
      <c r="B131" s="1"/>
      <c r="C131" s="1"/>
      <c r="D131" s="1"/>
      <c r="E131" s="1"/>
      <c r="F131" s="1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customFormat="false" ht="18.75" hidden="false" customHeight="true" outlineLevel="0" collapsed="false">
      <c r="A132" s="1"/>
      <c r="B132" s="1"/>
      <c r="C132" s="1"/>
      <c r="D132" s="1"/>
      <c r="E132" s="1"/>
      <c r="F132" s="1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customFormat="false" ht="18.75" hidden="false" customHeight="true" outlineLevel="0" collapsed="false">
      <c r="A133" s="1"/>
      <c r="B133" s="1"/>
      <c r="C133" s="1"/>
      <c r="D133" s="1"/>
      <c r="E133" s="1"/>
      <c r="F133" s="1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customFormat="false" ht="18.75" hidden="false" customHeight="true" outlineLevel="0" collapsed="false">
      <c r="A134" s="1"/>
      <c r="B134" s="1"/>
      <c r="C134" s="1"/>
      <c r="D134" s="1"/>
      <c r="E134" s="1"/>
      <c r="F134" s="1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customFormat="false" ht="18.75" hidden="false" customHeight="true" outlineLevel="0" collapsed="false">
      <c r="A135" s="1"/>
      <c r="B135" s="1"/>
      <c r="C135" s="1"/>
      <c r="D135" s="1"/>
      <c r="E135" s="1"/>
      <c r="F135" s="1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customFormat="false" ht="18.75" hidden="false" customHeight="true" outlineLevel="0" collapsed="false">
      <c r="A136" s="1"/>
      <c r="B136" s="1"/>
      <c r="C136" s="1"/>
      <c r="D136" s="1"/>
      <c r="E136" s="1"/>
      <c r="F136" s="1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customFormat="false" ht="18.75" hidden="false" customHeight="true" outlineLevel="0" collapsed="false">
      <c r="A137" s="1"/>
      <c r="B137" s="1"/>
      <c r="C137" s="1"/>
      <c r="D137" s="1"/>
      <c r="E137" s="1"/>
      <c r="F137" s="1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customFormat="false" ht="18.75" hidden="false" customHeight="true" outlineLevel="0" collapsed="false">
      <c r="A138" s="1"/>
      <c r="B138" s="1"/>
      <c r="C138" s="1"/>
      <c r="D138" s="1"/>
      <c r="E138" s="1"/>
      <c r="F138" s="1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customFormat="false" ht="18.75" hidden="false" customHeight="true" outlineLevel="0" collapsed="false">
      <c r="A139" s="1"/>
      <c r="B139" s="1"/>
      <c r="C139" s="1"/>
      <c r="D139" s="1"/>
      <c r="E139" s="1"/>
      <c r="F139" s="1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customFormat="false" ht="18.75" hidden="false" customHeight="true" outlineLevel="0" collapsed="false">
      <c r="A140" s="1"/>
      <c r="B140" s="1"/>
      <c r="C140" s="1"/>
      <c r="D140" s="1"/>
      <c r="E140" s="1"/>
      <c r="F140" s="1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customFormat="false" ht="18.75" hidden="false" customHeight="true" outlineLevel="0" collapsed="false">
      <c r="A141" s="1"/>
      <c r="B141" s="1"/>
      <c r="C141" s="1"/>
      <c r="D141" s="1"/>
      <c r="E141" s="1"/>
      <c r="F141" s="1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customFormat="false" ht="18.75" hidden="false" customHeight="true" outlineLevel="0" collapsed="false">
      <c r="A142" s="1"/>
      <c r="B142" s="1"/>
      <c r="C142" s="1"/>
      <c r="D142" s="1"/>
      <c r="E142" s="1"/>
      <c r="F142" s="1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customFormat="false" ht="18.75" hidden="false" customHeight="true" outlineLevel="0" collapsed="false">
      <c r="A143" s="1"/>
      <c r="B143" s="1"/>
      <c r="C143" s="1"/>
      <c r="D143" s="1"/>
      <c r="E143" s="1"/>
      <c r="F143" s="1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customFormat="false" ht="18.75" hidden="false" customHeight="true" outlineLevel="0" collapsed="false">
      <c r="A144" s="1"/>
      <c r="B144" s="1"/>
      <c r="C144" s="1"/>
      <c r="D144" s="1"/>
      <c r="E144" s="1"/>
      <c r="F144" s="1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customFormat="false" ht="18.75" hidden="false" customHeight="true" outlineLevel="0" collapsed="false">
      <c r="A145" s="1"/>
      <c r="B145" s="1"/>
      <c r="C145" s="1"/>
      <c r="D145" s="1"/>
      <c r="E145" s="1"/>
      <c r="F145" s="1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customFormat="false" ht="18.75" hidden="false" customHeight="true" outlineLevel="0" collapsed="false">
      <c r="A146" s="1"/>
      <c r="B146" s="1"/>
      <c r="C146" s="1"/>
      <c r="D146" s="1"/>
      <c r="E146" s="1"/>
      <c r="F146" s="1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customFormat="false" ht="18.75" hidden="false" customHeight="true" outlineLevel="0" collapsed="false">
      <c r="A147" s="1"/>
      <c r="B147" s="1"/>
      <c r="C147" s="1"/>
      <c r="D147" s="1"/>
      <c r="E147" s="1"/>
      <c r="F147" s="1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customFormat="false" ht="18.75" hidden="false" customHeight="true" outlineLevel="0" collapsed="false">
      <c r="A148" s="1"/>
      <c r="B148" s="1"/>
      <c r="C148" s="1"/>
      <c r="D148" s="1"/>
      <c r="E148" s="1"/>
      <c r="F148" s="1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customFormat="false" ht="18.75" hidden="false" customHeight="true" outlineLevel="0" collapsed="false">
      <c r="A149" s="1"/>
      <c r="B149" s="1"/>
      <c r="C149" s="1"/>
      <c r="D149" s="1"/>
      <c r="E149" s="1"/>
      <c r="F149" s="1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customFormat="false" ht="18.75" hidden="false" customHeight="true" outlineLevel="0" collapsed="false">
      <c r="A150" s="1"/>
      <c r="B150" s="1"/>
      <c r="C150" s="1"/>
      <c r="D150" s="1"/>
      <c r="E150" s="1"/>
      <c r="F150" s="1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customFormat="false" ht="18.75" hidden="false" customHeight="true" outlineLevel="0" collapsed="false">
      <c r="A151" s="1"/>
      <c r="B151" s="1"/>
      <c r="C151" s="1"/>
      <c r="D151" s="1"/>
      <c r="E151" s="1"/>
      <c r="F151" s="1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customFormat="false" ht="18.75" hidden="false" customHeight="true" outlineLevel="0" collapsed="false">
      <c r="A152" s="1"/>
      <c r="B152" s="1"/>
      <c r="C152" s="1"/>
      <c r="D152" s="1"/>
      <c r="E152" s="1"/>
      <c r="F152" s="1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customFormat="false" ht="18.75" hidden="false" customHeight="true" outlineLevel="0" collapsed="false">
      <c r="A153" s="1"/>
      <c r="B153" s="1"/>
      <c r="C153" s="1"/>
      <c r="D153" s="1"/>
      <c r="E153" s="1"/>
      <c r="F153" s="1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customFormat="false" ht="18.75" hidden="false" customHeight="true" outlineLevel="0" collapsed="false">
      <c r="A154" s="1"/>
      <c r="B154" s="1"/>
      <c r="C154" s="1"/>
      <c r="D154" s="1"/>
      <c r="E154" s="1"/>
      <c r="F154" s="1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customFormat="false" ht="18.75" hidden="false" customHeight="true" outlineLevel="0" collapsed="false">
      <c r="A155" s="1"/>
      <c r="B155" s="1"/>
      <c r="C155" s="1"/>
      <c r="D155" s="1"/>
      <c r="E155" s="1"/>
      <c r="F155" s="1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customFormat="false" ht="18.75" hidden="false" customHeight="true" outlineLevel="0" collapsed="false">
      <c r="A156" s="1"/>
      <c r="B156" s="1"/>
      <c r="C156" s="1"/>
      <c r="D156" s="1"/>
      <c r="E156" s="1"/>
      <c r="F156" s="1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customFormat="false" ht="18.75" hidden="false" customHeight="true" outlineLevel="0" collapsed="false">
      <c r="A157" s="1"/>
      <c r="B157" s="1"/>
      <c r="C157" s="1"/>
      <c r="D157" s="1"/>
      <c r="E157" s="1"/>
      <c r="F157" s="1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customFormat="false" ht="18.75" hidden="false" customHeight="true" outlineLevel="0" collapsed="false">
      <c r="A158" s="1"/>
      <c r="B158" s="1"/>
      <c r="C158" s="1"/>
      <c r="D158" s="1"/>
      <c r="E158" s="1"/>
      <c r="F158" s="1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customFormat="false" ht="18.75" hidden="false" customHeight="true" outlineLevel="0" collapsed="false">
      <c r="A159" s="1"/>
      <c r="B159" s="1"/>
      <c r="C159" s="1"/>
      <c r="D159" s="1"/>
      <c r="E159" s="1"/>
      <c r="F159" s="1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customFormat="false" ht="18.75" hidden="false" customHeight="true" outlineLevel="0" collapsed="false">
      <c r="A160" s="1"/>
      <c r="B160" s="1"/>
      <c r="C160" s="1"/>
      <c r="D160" s="1"/>
      <c r="E160" s="1"/>
      <c r="F160" s="1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customFormat="false" ht="18.75" hidden="false" customHeight="true" outlineLevel="0" collapsed="false">
      <c r="A161" s="1"/>
      <c r="B161" s="1"/>
      <c r="C161" s="1"/>
      <c r="D161" s="1"/>
      <c r="E161" s="1"/>
      <c r="F161" s="1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customFormat="false" ht="18.75" hidden="false" customHeight="true" outlineLevel="0" collapsed="false">
      <c r="A162" s="1"/>
      <c r="B162" s="1"/>
      <c r="C162" s="1"/>
      <c r="D162" s="1"/>
      <c r="E162" s="1"/>
      <c r="F162" s="1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customFormat="false" ht="18.75" hidden="false" customHeight="true" outlineLevel="0" collapsed="false">
      <c r="A163" s="1"/>
      <c r="B163" s="1"/>
      <c r="C163" s="1"/>
      <c r="D163" s="1"/>
      <c r="E163" s="1"/>
      <c r="F163" s="1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customFormat="false" ht="18.75" hidden="false" customHeight="true" outlineLevel="0" collapsed="false">
      <c r="A164" s="1"/>
      <c r="B164" s="1"/>
      <c r="C164" s="1"/>
      <c r="D164" s="1"/>
      <c r="E164" s="1"/>
      <c r="F164" s="1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customFormat="false" ht="18.75" hidden="false" customHeight="true" outlineLevel="0" collapsed="false">
      <c r="A165" s="1"/>
      <c r="B165" s="1"/>
      <c r="C165" s="1"/>
      <c r="D165" s="1"/>
      <c r="E165" s="1"/>
      <c r="F165" s="1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customFormat="false" ht="18.75" hidden="false" customHeight="true" outlineLevel="0" collapsed="false">
      <c r="A166" s="1"/>
      <c r="B166" s="1"/>
      <c r="C166" s="1"/>
      <c r="D166" s="1"/>
      <c r="E166" s="1"/>
      <c r="F166" s="1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customFormat="false" ht="18.75" hidden="false" customHeight="true" outlineLevel="0" collapsed="false">
      <c r="A167" s="1"/>
      <c r="B167" s="1"/>
      <c r="C167" s="1"/>
      <c r="D167" s="1"/>
      <c r="E167" s="1"/>
      <c r="F167" s="1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customFormat="false" ht="18.75" hidden="false" customHeight="true" outlineLevel="0" collapsed="false">
      <c r="A168" s="1"/>
      <c r="B168" s="1"/>
      <c r="C168" s="1"/>
      <c r="D168" s="1"/>
      <c r="E168" s="1"/>
      <c r="F168" s="1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customFormat="false" ht="18.75" hidden="false" customHeight="true" outlineLevel="0" collapsed="false">
      <c r="A169" s="1"/>
      <c r="B169" s="1"/>
      <c r="C169" s="1"/>
      <c r="D169" s="1"/>
      <c r="E169" s="1"/>
      <c r="F169" s="1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customFormat="false" ht="18.75" hidden="false" customHeight="true" outlineLevel="0" collapsed="false">
      <c r="A170" s="1"/>
      <c r="B170" s="1"/>
      <c r="C170" s="1"/>
      <c r="D170" s="1"/>
      <c r="E170" s="1"/>
      <c r="F170" s="1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customFormat="false" ht="18.75" hidden="false" customHeight="true" outlineLevel="0" collapsed="false">
      <c r="A171" s="1"/>
      <c r="B171" s="1"/>
      <c r="C171" s="1"/>
      <c r="D171" s="1"/>
      <c r="E171" s="1"/>
      <c r="F171" s="1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customFormat="false" ht="18.75" hidden="false" customHeight="true" outlineLevel="0" collapsed="false">
      <c r="A172" s="1"/>
      <c r="B172" s="1"/>
      <c r="C172" s="1"/>
      <c r="D172" s="1"/>
      <c r="E172" s="1"/>
      <c r="F172" s="1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customFormat="false" ht="18.75" hidden="false" customHeight="true" outlineLevel="0" collapsed="false">
      <c r="A173" s="1"/>
      <c r="B173" s="1"/>
      <c r="C173" s="1"/>
      <c r="D173" s="1"/>
      <c r="E173" s="1"/>
      <c r="F173" s="1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customFormat="false" ht="18.75" hidden="false" customHeight="true" outlineLevel="0" collapsed="false">
      <c r="A174" s="1"/>
      <c r="B174" s="1"/>
      <c r="C174" s="1"/>
      <c r="D174" s="1"/>
      <c r="E174" s="1"/>
      <c r="F174" s="1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customFormat="false" ht="18.75" hidden="false" customHeight="true" outlineLevel="0" collapsed="false">
      <c r="A175" s="1"/>
      <c r="B175" s="1"/>
      <c r="C175" s="1"/>
      <c r="D175" s="1"/>
      <c r="E175" s="1"/>
      <c r="F175" s="1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customFormat="false" ht="18.75" hidden="false" customHeight="true" outlineLevel="0" collapsed="false">
      <c r="A176" s="1"/>
      <c r="B176" s="1"/>
      <c r="C176" s="1"/>
      <c r="D176" s="1"/>
      <c r="E176" s="1"/>
      <c r="F176" s="1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customFormat="false" ht="18.75" hidden="false" customHeight="true" outlineLevel="0" collapsed="false">
      <c r="A177" s="1"/>
      <c r="B177" s="1"/>
      <c r="C177" s="1"/>
      <c r="D177" s="1"/>
      <c r="E177" s="1"/>
      <c r="F177" s="1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customFormat="false" ht="18.75" hidden="false" customHeight="true" outlineLevel="0" collapsed="false">
      <c r="A178" s="1"/>
      <c r="B178" s="1"/>
      <c r="C178" s="1"/>
      <c r="D178" s="1"/>
      <c r="E178" s="1"/>
      <c r="F178" s="1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customFormat="false" ht="18.75" hidden="false" customHeight="true" outlineLevel="0" collapsed="false">
      <c r="A179" s="1"/>
      <c r="B179" s="1"/>
      <c r="C179" s="1"/>
      <c r="D179" s="1"/>
      <c r="E179" s="1"/>
      <c r="F179" s="1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customFormat="false" ht="18.75" hidden="false" customHeight="true" outlineLevel="0" collapsed="false">
      <c r="A180" s="1"/>
      <c r="B180" s="1"/>
      <c r="C180" s="1"/>
      <c r="D180" s="1"/>
      <c r="E180" s="1"/>
      <c r="F180" s="1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customFormat="false" ht="18.75" hidden="false" customHeight="true" outlineLevel="0" collapsed="false">
      <c r="A181" s="1"/>
      <c r="B181" s="1"/>
      <c r="C181" s="1"/>
      <c r="D181" s="1"/>
      <c r="E181" s="1"/>
      <c r="F181" s="1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customFormat="false" ht="18.75" hidden="false" customHeight="true" outlineLevel="0" collapsed="false">
      <c r="A182" s="1"/>
      <c r="B182" s="1"/>
      <c r="C182" s="1"/>
      <c r="D182" s="1"/>
      <c r="E182" s="1"/>
      <c r="F182" s="1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customFormat="false" ht="18.75" hidden="false" customHeight="true" outlineLevel="0" collapsed="false">
      <c r="A183" s="1"/>
      <c r="B183" s="1"/>
      <c r="C183" s="1"/>
      <c r="D183" s="1"/>
      <c r="E183" s="1"/>
      <c r="F183" s="1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customFormat="false" ht="18.75" hidden="false" customHeight="true" outlineLevel="0" collapsed="false">
      <c r="A184" s="1"/>
      <c r="B184" s="1"/>
      <c r="C184" s="1"/>
      <c r="D184" s="1"/>
      <c r="E184" s="1"/>
      <c r="F184" s="1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customFormat="false" ht="18.75" hidden="false" customHeight="true" outlineLevel="0" collapsed="false">
      <c r="A185" s="1"/>
      <c r="B185" s="1"/>
      <c r="C185" s="1"/>
      <c r="D185" s="1"/>
      <c r="E185" s="1"/>
      <c r="F185" s="1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customFormat="false" ht="18.75" hidden="false" customHeight="true" outlineLevel="0" collapsed="false">
      <c r="A186" s="1"/>
      <c r="B186" s="1"/>
      <c r="C186" s="1"/>
      <c r="D186" s="1"/>
      <c r="E186" s="1"/>
      <c r="F186" s="1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customFormat="false" ht="18.75" hidden="false" customHeight="true" outlineLevel="0" collapsed="false">
      <c r="A187" s="1"/>
      <c r="B187" s="1"/>
      <c r="C187" s="1"/>
      <c r="D187" s="1"/>
      <c r="E187" s="1"/>
      <c r="F187" s="1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customFormat="false" ht="18.75" hidden="false" customHeight="true" outlineLevel="0" collapsed="false">
      <c r="A188" s="1"/>
      <c r="B188" s="1"/>
      <c r="C188" s="1"/>
      <c r="D188" s="1"/>
      <c r="E188" s="1"/>
      <c r="F188" s="1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customFormat="false" ht="18.75" hidden="false" customHeight="true" outlineLevel="0" collapsed="false">
      <c r="A189" s="1"/>
      <c r="B189" s="1"/>
      <c r="C189" s="1"/>
      <c r="D189" s="1"/>
      <c r="E189" s="1"/>
      <c r="F189" s="1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customFormat="false" ht="18.75" hidden="false" customHeight="true" outlineLevel="0" collapsed="false">
      <c r="A190" s="1"/>
      <c r="B190" s="1"/>
      <c r="C190" s="1"/>
      <c r="D190" s="1"/>
      <c r="E190" s="1"/>
      <c r="F190" s="1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customFormat="false" ht="18.75" hidden="false" customHeight="true" outlineLevel="0" collapsed="false">
      <c r="A191" s="1"/>
      <c r="B191" s="1"/>
      <c r="C191" s="1"/>
      <c r="D191" s="1"/>
      <c r="E191" s="1"/>
      <c r="F191" s="1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customFormat="false" ht="18.75" hidden="false" customHeight="true" outlineLevel="0" collapsed="false">
      <c r="A192" s="1"/>
      <c r="B192" s="1"/>
      <c r="C192" s="1"/>
      <c r="D192" s="1"/>
      <c r="E192" s="1"/>
      <c r="F192" s="1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customFormat="false" ht="18.75" hidden="false" customHeight="true" outlineLevel="0" collapsed="false">
      <c r="A193" s="1"/>
      <c r="B193" s="1"/>
      <c r="C193" s="1"/>
      <c r="D193" s="1"/>
      <c r="E193" s="1"/>
      <c r="F193" s="1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customFormat="false" ht="18.75" hidden="false" customHeight="true" outlineLevel="0" collapsed="false">
      <c r="A194" s="1"/>
      <c r="B194" s="1"/>
      <c r="C194" s="1"/>
      <c r="D194" s="1"/>
      <c r="E194" s="1"/>
      <c r="F194" s="1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customFormat="false" ht="18.75" hidden="false" customHeight="true" outlineLevel="0" collapsed="false">
      <c r="A195" s="1"/>
      <c r="B195" s="1"/>
      <c r="C195" s="1"/>
      <c r="D195" s="1"/>
      <c r="E195" s="1"/>
      <c r="F195" s="1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customFormat="false" ht="18.75" hidden="false" customHeight="true" outlineLevel="0" collapsed="false">
      <c r="A196" s="1"/>
      <c r="B196" s="1"/>
      <c r="C196" s="1"/>
      <c r="D196" s="1"/>
      <c r="E196" s="1"/>
      <c r="F196" s="1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customFormat="false" ht="18.75" hidden="false" customHeight="true" outlineLevel="0" collapsed="false">
      <c r="A197" s="1"/>
      <c r="B197" s="1"/>
      <c r="C197" s="1"/>
      <c r="D197" s="1"/>
      <c r="E197" s="1"/>
      <c r="F197" s="1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customFormat="false" ht="18.75" hidden="false" customHeight="true" outlineLevel="0" collapsed="false">
      <c r="A198" s="1"/>
      <c r="B198" s="1"/>
      <c r="C198" s="1"/>
      <c r="D198" s="1"/>
      <c r="E198" s="1"/>
      <c r="F198" s="1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customFormat="false" ht="18.75" hidden="false" customHeight="true" outlineLevel="0" collapsed="false">
      <c r="A199" s="1"/>
      <c r="B199" s="1"/>
      <c r="C199" s="1"/>
      <c r="D199" s="1"/>
      <c r="E199" s="1"/>
      <c r="F199" s="1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customFormat="false" ht="18.75" hidden="false" customHeight="true" outlineLevel="0" collapsed="false">
      <c r="A200" s="1"/>
      <c r="B200" s="1"/>
      <c r="C200" s="1"/>
      <c r="D200" s="1"/>
      <c r="E200" s="1"/>
      <c r="F200" s="1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customFormat="false" ht="18.75" hidden="false" customHeight="true" outlineLevel="0" collapsed="false">
      <c r="A201" s="1"/>
      <c r="B201" s="1"/>
      <c r="C201" s="1"/>
      <c r="D201" s="1"/>
      <c r="E201" s="1"/>
      <c r="F201" s="1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customFormat="false" ht="18.75" hidden="false" customHeight="true" outlineLevel="0" collapsed="false">
      <c r="A202" s="1"/>
      <c r="B202" s="1"/>
      <c r="C202" s="1"/>
      <c r="D202" s="1"/>
      <c r="E202" s="1"/>
      <c r="F202" s="1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customFormat="false" ht="18.75" hidden="false" customHeight="true" outlineLevel="0" collapsed="false">
      <c r="A203" s="1"/>
      <c r="B203" s="1"/>
      <c r="C203" s="1"/>
      <c r="D203" s="1"/>
      <c r="E203" s="1"/>
      <c r="F203" s="1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customFormat="false" ht="18.75" hidden="false" customHeight="true" outlineLevel="0" collapsed="false">
      <c r="A204" s="1"/>
      <c r="B204" s="1"/>
      <c r="C204" s="1"/>
      <c r="D204" s="1"/>
      <c r="E204" s="1"/>
      <c r="F204" s="1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customFormat="false" ht="18.75" hidden="false" customHeight="true" outlineLevel="0" collapsed="false">
      <c r="A205" s="1"/>
      <c r="B205" s="1"/>
      <c r="C205" s="1"/>
      <c r="D205" s="1"/>
      <c r="E205" s="1"/>
      <c r="F205" s="1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customFormat="false" ht="18.75" hidden="false" customHeight="true" outlineLevel="0" collapsed="false">
      <c r="A206" s="1"/>
      <c r="B206" s="1"/>
      <c r="C206" s="1"/>
      <c r="D206" s="1"/>
      <c r="E206" s="1"/>
      <c r="F206" s="1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customFormat="false" ht="18.75" hidden="false" customHeight="true" outlineLevel="0" collapsed="false">
      <c r="A207" s="1"/>
      <c r="B207" s="1"/>
      <c r="C207" s="1"/>
      <c r="D207" s="1"/>
      <c r="E207" s="1"/>
      <c r="F207" s="1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customFormat="false" ht="18.75" hidden="false" customHeight="true" outlineLevel="0" collapsed="false">
      <c r="A208" s="1"/>
      <c r="B208" s="1"/>
      <c r="C208" s="1"/>
      <c r="D208" s="1"/>
      <c r="E208" s="1"/>
      <c r="F208" s="1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customFormat="false" ht="18.75" hidden="false" customHeight="true" outlineLevel="0" collapsed="false">
      <c r="A209" s="1"/>
      <c r="B209" s="1"/>
      <c r="C209" s="1"/>
      <c r="D209" s="1"/>
      <c r="E209" s="1"/>
      <c r="F209" s="1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customFormat="false" ht="18.75" hidden="false" customHeight="true" outlineLevel="0" collapsed="false">
      <c r="A210" s="1"/>
      <c r="B210" s="1"/>
      <c r="C210" s="1"/>
      <c r="D210" s="1"/>
      <c r="E210" s="1"/>
      <c r="F210" s="1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customFormat="false" ht="18.75" hidden="false" customHeight="true" outlineLevel="0" collapsed="false">
      <c r="A211" s="1"/>
      <c r="B211" s="1"/>
      <c r="C211" s="1"/>
      <c r="D211" s="1"/>
      <c r="E211" s="1"/>
      <c r="F211" s="1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customFormat="false" ht="18.75" hidden="false" customHeight="true" outlineLevel="0" collapsed="false">
      <c r="A212" s="1"/>
      <c r="B212" s="1"/>
      <c r="C212" s="1"/>
      <c r="D212" s="1"/>
      <c r="E212" s="1"/>
      <c r="F212" s="1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customFormat="false" ht="18.75" hidden="false" customHeight="true" outlineLevel="0" collapsed="false">
      <c r="A213" s="1"/>
      <c r="B213" s="1"/>
      <c r="C213" s="1"/>
      <c r="D213" s="1"/>
      <c r="E213" s="1"/>
      <c r="F213" s="1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customFormat="false" ht="18.75" hidden="false" customHeight="true" outlineLevel="0" collapsed="false">
      <c r="A214" s="1"/>
      <c r="B214" s="1"/>
      <c r="C214" s="1"/>
      <c r="D214" s="1"/>
      <c r="E214" s="1"/>
      <c r="F214" s="1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customFormat="false" ht="18.75" hidden="false" customHeight="true" outlineLevel="0" collapsed="false">
      <c r="A215" s="1"/>
      <c r="B215" s="1"/>
      <c r="C215" s="1"/>
      <c r="D215" s="1"/>
      <c r="E215" s="1"/>
      <c r="F215" s="1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customFormat="false" ht="18.75" hidden="false" customHeight="true" outlineLevel="0" collapsed="false">
      <c r="A216" s="1"/>
      <c r="B216" s="1"/>
      <c r="C216" s="1"/>
      <c r="D216" s="1"/>
      <c r="E216" s="1"/>
      <c r="F216" s="1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customFormat="false" ht="18.75" hidden="false" customHeight="true" outlineLevel="0" collapsed="false">
      <c r="A217" s="1"/>
      <c r="B217" s="1"/>
      <c r="C217" s="1"/>
      <c r="D217" s="1"/>
      <c r="E217" s="1"/>
      <c r="F217" s="1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customFormat="false" ht="18.75" hidden="false" customHeight="true" outlineLevel="0" collapsed="false">
      <c r="A218" s="1"/>
      <c r="B218" s="1"/>
      <c r="C218" s="1"/>
      <c r="D218" s="1"/>
      <c r="E218" s="1"/>
      <c r="F218" s="1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customFormat="false" ht="18.75" hidden="false" customHeight="true" outlineLevel="0" collapsed="false">
      <c r="A219" s="1"/>
      <c r="B219" s="1"/>
      <c r="C219" s="1"/>
      <c r="D219" s="1"/>
      <c r="E219" s="1"/>
      <c r="F219" s="1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customFormat="false" ht="18.75" hidden="false" customHeight="true" outlineLevel="0" collapsed="false">
      <c r="A220" s="1"/>
      <c r="B220" s="1"/>
      <c r="C220" s="1"/>
      <c r="D220" s="1"/>
      <c r="E220" s="1"/>
      <c r="F220" s="1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customFormat="false" ht="18.75" hidden="false" customHeight="true" outlineLevel="0" collapsed="false">
      <c r="A221" s="1"/>
      <c r="B221" s="1"/>
      <c r="C221" s="1"/>
      <c r="D221" s="1"/>
      <c r="E221" s="1"/>
      <c r="F221" s="1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customFormat="false" ht="18.75" hidden="false" customHeight="true" outlineLevel="0" collapsed="false">
      <c r="A222" s="1"/>
      <c r="B222" s="1"/>
      <c r="C222" s="1"/>
      <c r="D222" s="1"/>
      <c r="E222" s="1"/>
      <c r="F222" s="1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customFormat="false" ht="18.75" hidden="false" customHeight="true" outlineLevel="0" collapsed="false">
      <c r="A223" s="1"/>
      <c r="B223" s="1"/>
      <c r="C223" s="1"/>
      <c r="D223" s="1"/>
      <c r="E223" s="1"/>
      <c r="F223" s="1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customFormat="false" ht="18.75" hidden="false" customHeight="true" outlineLevel="0" collapsed="false">
      <c r="A224" s="1"/>
      <c r="B224" s="1"/>
      <c r="C224" s="1"/>
      <c r="D224" s="1"/>
      <c r="E224" s="1"/>
      <c r="F224" s="1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customFormat="false" ht="18.75" hidden="false" customHeight="true" outlineLevel="0" collapsed="false">
      <c r="A225" s="1"/>
      <c r="B225" s="1"/>
      <c r="C225" s="1"/>
      <c r="D225" s="1"/>
      <c r="E225" s="1"/>
      <c r="F225" s="1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customFormat="false" ht="18.75" hidden="false" customHeight="true" outlineLevel="0" collapsed="false">
      <c r="A226" s="1"/>
      <c r="B226" s="1"/>
      <c r="C226" s="1"/>
      <c r="D226" s="1"/>
      <c r="E226" s="1"/>
      <c r="F226" s="1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customFormat="false" ht="18.75" hidden="false" customHeight="true" outlineLevel="0" collapsed="false">
      <c r="A227" s="1"/>
      <c r="B227" s="1"/>
      <c r="C227" s="1"/>
      <c r="D227" s="1"/>
      <c r="E227" s="1"/>
      <c r="F227" s="1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customFormat="false" ht="18.75" hidden="false" customHeight="true" outlineLevel="0" collapsed="false">
      <c r="A228" s="1"/>
      <c r="B228" s="1"/>
      <c r="C228" s="1"/>
      <c r="D228" s="1"/>
      <c r="E228" s="1"/>
      <c r="F228" s="1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customFormat="false" ht="18.75" hidden="false" customHeight="true" outlineLevel="0" collapsed="false">
      <c r="A229" s="1"/>
      <c r="B229" s="1"/>
      <c r="C229" s="1"/>
      <c r="D229" s="1"/>
      <c r="E229" s="1"/>
      <c r="F229" s="1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customFormat="false" ht="18.75" hidden="false" customHeight="true" outlineLevel="0" collapsed="false">
      <c r="A230" s="1"/>
      <c r="B230" s="1"/>
      <c r="C230" s="1"/>
      <c r="D230" s="1"/>
      <c r="E230" s="1"/>
      <c r="F230" s="1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customFormat="false" ht="18.75" hidden="false" customHeight="true" outlineLevel="0" collapsed="false">
      <c r="A231" s="1"/>
      <c r="B231" s="1"/>
      <c r="C231" s="1"/>
      <c r="D231" s="1"/>
      <c r="E231" s="1"/>
      <c r="F231" s="1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customFormat="false" ht="18.75" hidden="false" customHeight="true" outlineLevel="0" collapsed="false">
      <c r="A232" s="1"/>
      <c r="B232" s="1"/>
      <c r="C232" s="1"/>
      <c r="D232" s="1"/>
      <c r="E232" s="1"/>
      <c r="F232" s="1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customFormat="false" ht="18.75" hidden="false" customHeight="true" outlineLevel="0" collapsed="false">
      <c r="A233" s="1"/>
      <c r="B233" s="1"/>
      <c r="C233" s="1"/>
      <c r="D233" s="1"/>
      <c r="E233" s="1"/>
      <c r="F233" s="1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customFormat="false" ht="18.75" hidden="false" customHeight="true" outlineLevel="0" collapsed="false">
      <c r="A234" s="1"/>
      <c r="B234" s="1"/>
      <c r="C234" s="1"/>
      <c r="D234" s="1"/>
      <c r="E234" s="1"/>
      <c r="F234" s="1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customFormat="false" ht="18.75" hidden="false" customHeight="true" outlineLevel="0" collapsed="false">
      <c r="A235" s="1"/>
      <c r="B235" s="1"/>
      <c r="C235" s="1"/>
      <c r="D235" s="1"/>
      <c r="E235" s="1"/>
      <c r="F235" s="1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customFormat="false" ht="18.75" hidden="false" customHeight="true" outlineLevel="0" collapsed="false">
      <c r="A236" s="1"/>
      <c r="B236" s="1"/>
      <c r="C236" s="1"/>
      <c r="D236" s="1"/>
      <c r="E236" s="1"/>
      <c r="F236" s="1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customFormat="false" ht="18.75" hidden="false" customHeight="true" outlineLevel="0" collapsed="false">
      <c r="A237" s="1"/>
      <c r="B237" s="1"/>
      <c r="C237" s="1"/>
      <c r="D237" s="1"/>
      <c r="E237" s="1"/>
      <c r="F237" s="1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customFormat="false" ht="18.75" hidden="false" customHeight="true" outlineLevel="0" collapsed="false">
      <c r="A238" s="1"/>
      <c r="B238" s="1"/>
      <c r="C238" s="1"/>
      <c r="D238" s="1"/>
      <c r="E238" s="1"/>
      <c r="F238" s="1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customFormat="false" ht="18.75" hidden="false" customHeight="true" outlineLevel="0" collapsed="false">
      <c r="A239" s="1"/>
      <c r="B239" s="1"/>
      <c r="C239" s="1"/>
      <c r="D239" s="1"/>
      <c r="E239" s="1"/>
      <c r="F239" s="1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customFormat="false" ht="18.75" hidden="false" customHeight="true" outlineLevel="0" collapsed="false">
      <c r="A240" s="1"/>
      <c r="B240" s="1"/>
      <c r="C240" s="1"/>
      <c r="D240" s="1"/>
      <c r="E240" s="1"/>
      <c r="F240" s="1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customFormat="false" ht="18.75" hidden="false" customHeight="true" outlineLevel="0" collapsed="false">
      <c r="A241" s="1"/>
      <c r="B241" s="1"/>
      <c r="C241" s="1"/>
      <c r="D241" s="1"/>
      <c r="E241" s="1"/>
      <c r="F241" s="1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customFormat="false" ht="18.75" hidden="false" customHeight="true" outlineLevel="0" collapsed="false">
      <c r="A242" s="1"/>
      <c r="B242" s="1"/>
      <c r="C242" s="1"/>
      <c r="D242" s="1"/>
      <c r="E242" s="1"/>
      <c r="F242" s="1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customFormat="false" ht="18.75" hidden="false" customHeight="true" outlineLevel="0" collapsed="false">
      <c r="A243" s="1"/>
      <c r="B243" s="1"/>
      <c r="C243" s="1"/>
      <c r="D243" s="1"/>
      <c r="E243" s="1"/>
      <c r="F243" s="1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customFormat="false" ht="18.75" hidden="false" customHeight="true" outlineLevel="0" collapsed="false">
      <c r="A244" s="1"/>
      <c r="B244" s="1"/>
      <c r="C244" s="1"/>
      <c r="D244" s="1"/>
      <c r="E244" s="1"/>
      <c r="F244" s="1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customFormat="false" ht="18.75" hidden="false" customHeight="true" outlineLevel="0" collapsed="false">
      <c r="A245" s="1"/>
      <c r="B245" s="1"/>
      <c r="C245" s="1"/>
      <c r="D245" s="1"/>
      <c r="E245" s="1"/>
      <c r="F245" s="1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customFormat="false" ht="18.75" hidden="false" customHeight="true" outlineLevel="0" collapsed="false">
      <c r="A246" s="1"/>
      <c r="B246" s="1"/>
      <c r="C246" s="1"/>
      <c r="D246" s="1"/>
      <c r="E246" s="1"/>
      <c r="F246" s="1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customFormat="false" ht="18.75" hidden="false" customHeight="true" outlineLevel="0" collapsed="false">
      <c r="A247" s="1"/>
      <c r="B247" s="1"/>
      <c r="C247" s="1"/>
      <c r="D247" s="1"/>
      <c r="E247" s="1"/>
      <c r="F247" s="1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customFormat="false" ht="18.75" hidden="false" customHeight="true" outlineLevel="0" collapsed="false">
      <c r="A248" s="1"/>
      <c r="B248" s="1"/>
      <c r="C248" s="1"/>
      <c r="D248" s="1"/>
      <c r="E248" s="1"/>
      <c r="F248" s="1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customFormat="false" ht="18.75" hidden="false" customHeight="true" outlineLevel="0" collapsed="false">
      <c r="A249" s="1"/>
      <c r="B249" s="1"/>
      <c r="C249" s="1"/>
      <c r="D249" s="1"/>
      <c r="E249" s="1"/>
      <c r="F249" s="1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customFormat="false" ht="18.75" hidden="false" customHeight="true" outlineLevel="0" collapsed="false">
      <c r="A250" s="1"/>
      <c r="B250" s="1"/>
      <c r="C250" s="1"/>
      <c r="D250" s="1"/>
      <c r="E250" s="1"/>
      <c r="F250" s="1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customFormat="false" ht="18.75" hidden="false" customHeight="true" outlineLevel="0" collapsed="false">
      <c r="A251" s="1"/>
      <c r="B251" s="1"/>
      <c r="C251" s="1"/>
      <c r="D251" s="1"/>
      <c r="E251" s="1"/>
      <c r="F251" s="1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customFormat="false" ht="18.75" hidden="false" customHeight="true" outlineLevel="0" collapsed="false">
      <c r="A252" s="1"/>
      <c r="B252" s="1"/>
      <c r="C252" s="1"/>
      <c r="D252" s="1"/>
      <c r="E252" s="1"/>
      <c r="F252" s="1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customFormat="false" ht="18.75" hidden="false" customHeight="true" outlineLevel="0" collapsed="false">
      <c r="A253" s="1"/>
      <c r="B253" s="1"/>
      <c r="C253" s="1"/>
      <c r="D253" s="1"/>
      <c r="E253" s="1"/>
      <c r="F253" s="1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customFormat="false" ht="18.75" hidden="false" customHeight="true" outlineLevel="0" collapsed="false">
      <c r="A254" s="1"/>
      <c r="B254" s="1"/>
      <c r="C254" s="1"/>
      <c r="D254" s="1"/>
      <c r="E254" s="1"/>
      <c r="F254" s="1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customFormat="false" ht="18.75" hidden="false" customHeight="true" outlineLevel="0" collapsed="false">
      <c r="A255" s="1"/>
      <c r="B255" s="1"/>
      <c r="C255" s="1"/>
      <c r="D255" s="1"/>
      <c r="E255" s="1"/>
      <c r="F255" s="1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customFormat="false" ht="18.75" hidden="false" customHeight="true" outlineLevel="0" collapsed="false">
      <c r="A256" s="1"/>
      <c r="B256" s="1"/>
      <c r="C256" s="1"/>
      <c r="D256" s="1"/>
      <c r="E256" s="1"/>
      <c r="F256" s="1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customFormat="false" ht="18.75" hidden="false" customHeight="true" outlineLevel="0" collapsed="false">
      <c r="A257" s="1"/>
      <c r="B257" s="1"/>
      <c r="C257" s="1"/>
      <c r="D257" s="1"/>
      <c r="E257" s="1"/>
      <c r="F257" s="1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customFormat="false" ht="18.75" hidden="false" customHeight="true" outlineLevel="0" collapsed="false">
      <c r="A258" s="1"/>
      <c r="B258" s="1"/>
      <c r="C258" s="1"/>
      <c r="D258" s="1"/>
      <c r="E258" s="1"/>
      <c r="F258" s="1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customFormat="false" ht="18.75" hidden="false" customHeight="true" outlineLevel="0" collapsed="false">
      <c r="A259" s="1"/>
      <c r="B259" s="1"/>
      <c r="C259" s="1"/>
      <c r="D259" s="1"/>
      <c r="E259" s="1"/>
      <c r="F259" s="1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customFormat="false" ht="18.75" hidden="false" customHeight="true" outlineLevel="0" collapsed="false">
      <c r="A260" s="1"/>
      <c r="B260" s="1"/>
      <c r="C260" s="1"/>
      <c r="D260" s="1"/>
      <c r="E260" s="1"/>
      <c r="F260" s="1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customFormat="false" ht="18.75" hidden="false" customHeight="true" outlineLevel="0" collapsed="false">
      <c r="A261" s="1"/>
      <c r="B261" s="1"/>
      <c r="C261" s="1"/>
      <c r="D261" s="1"/>
      <c r="E261" s="1"/>
      <c r="F261" s="1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customFormat="false" ht="18.75" hidden="false" customHeight="true" outlineLevel="0" collapsed="false">
      <c r="A262" s="1"/>
      <c r="B262" s="1"/>
      <c r="C262" s="1"/>
      <c r="D262" s="1"/>
      <c r="E262" s="1"/>
      <c r="F262" s="1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0">
    <mergeCell ref="K2:AD4"/>
    <mergeCell ref="K5:AD7"/>
    <mergeCell ref="B9:B12"/>
    <mergeCell ref="C9:C12"/>
    <mergeCell ref="D9:D10"/>
    <mergeCell ref="E9:E11"/>
    <mergeCell ref="F9:F11"/>
    <mergeCell ref="G9:G12"/>
    <mergeCell ref="H9:H10"/>
    <mergeCell ref="I9:I10"/>
    <mergeCell ref="J9:J11"/>
    <mergeCell ref="L9:L11"/>
    <mergeCell ref="M9:M11"/>
    <mergeCell ref="N9:N11"/>
    <mergeCell ref="O9:O11"/>
    <mergeCell ref="P9:P10"/>
    <mergeCell ref="Q9:Q10"/>
    <mergeCell ref="R9:R10"/>
    <mergeCell ref="S9:S11"/>
    <mergeCell ref="T9:T10"/>
    <mergeCell ref="U9:U10"/>
    <mergeCell ref="V9:V10"/>
    <mergeCell ref="W9:W10"/>
    <mergeCell ref="X9:X10"/>
    <mergeCell ref="Y9:Y10"/>
    <mergeCell ref="Z9:Z10"/>
    <mergeCell ref="AA9:AA10"/>
    <mergeCell ref="AB9:AB11"/>
    <mergeCell ref="AD9:AD12"/>
    <mergeCell ref="K10:K11"/>
  </mergeCells>
  <dataValidations count="1">
    <dataValidation allowBlank="true" errorStyle="stop" operator="between" showDropDown="false" showErrorMessage="true" showInputMessage="false" sqref="G13:G62" type="list">
      <formula1>"1,0"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I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1875" defaultRowHeight="15" zeroHeight="false" outlineLevelRow="0" outlineLevelCol="0"/>
  <cols>
    <col collapsed="false" customWidth="true" hidden="false" outlineLevel="0" max="1" min="1" style="0" width="3.33"/>
    <col collapsed="false" customWidth="true" hidden="false" outlineLevel="0" max="3" min="2" style="0" width="10.78"/>
    <col collapsed="false" customWidth="true" hidden="false" outlineLevel="0" max="6" min="4" style="0" width="10.56"/>
    <col collapsed="false" customWidth="true" hidden="false" outlineLevel="0" max="7" min="7" style="0" width="10.78"/>
    <col collapsed="false" customWidth="true" hidden="false" outlineLevel="0" max="9" min="8" style="0" width="10.56"/>
    <col collapsed="false" customWidth="true" hidden="false" outlineLevel="0" max="10" min="10" style="0" width="10.78"/>
    <col collapsed="false" customWidth="true" hidden="false" outlineLevel="0" max="12" min="11" style="0" width="10.56"/>
    <col collapsed="false" customWidth="true" hidden="false" outlineLevel="0" max="13" min="13" style="0" width="10.78"/>
    <col collapsed="false" customWidth="true" hidden="false" outlineLevel="0" max="15" min="14" style="0" width="10.56"/>
    <col collapsed="false" customWidth="true" hidden="false" outlineLevel="0" max="16" min="16" style="0" width="1"/>
    <col collapsed="false" customWidth="true" hidden="false" outlineLevel="0" max="35" min="17" style="0" width="10.56"/>
  </cols>
  <sheetData>
    <row r="1" customFormat="false" ht="15.75" hidden="false" customHeight="true" outlineLevel="0" collapsed="false"/>
    <row r="2" customFormat="false" ht="15.75" hidden="false" customHeight="true" outlineLevel="0" collapsed="false"/>
    <row r="3" customFormat="false" ht="15.75" hidden="false" customHeight="true" outlineLevel="0" collapsed="false"/>
    <row r="4" customFormat="false" ht="15.75" hidden="false" customHeight="true" outlineLevel="0" collapsed="false"/>
    <row r="5" customFormat="false" ht="15.75" hidden="false" customHeight="true" outlineLevel="0" collapsed="false"/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9.5" hidden="false" customHeight="true" outlineLevel="0" collapsed="false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customFormat="false" ht="19.5" hidden="false" customHeight="true" outlineLevel="0" collapsed="false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customFormat="false" ht="19.5" hidden="false" customHeight="true" outlineLevel="0" collapsed="false">
      <c r="B10" s="39" t="s">
        <v>46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customFormat="false" ht="19.5" hidden="false" customHeight="true" outlineLevel="0" collapsed="false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customFormat="false" ht="19.5" hidden="false" customHeight="true" outlineLevel="0" collapsed="false">
      <c r="B12" s="40" t="s">
        <v>47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customFormat="false" ht="19.5" hidden="false" customHeight="true" outlineLevel="0" collapsed="false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customFormat="false" ht="19.5" hidden="false" customHeight="true" outlineLevel="0" collapsed="false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</row>
    <row r="15" customFormat="false" ht="19.5" hidden="false" customHeight="true" outlineLevel="0" collapsed="false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</row>
    <row r="16" customFormat="false" ht="19.5" hidden="false" customHeight="true" outlineLevel="0" collapsed="false">
      <c r="B16" s="43" t="s">
        <v>48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customFormat="false" ht="19.5" hidden="false" customHeight="true" outlineLevel="0" collapsed="false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customFormat="false" ht="19.5" hidden="false" customHeight="true" outlineLevel="0" collapsed="false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customFormat="false" ht="19.5" hidden="false" customHeight="true" outlineLevel="0" collapsed="false">
      <c r="B19" s="44" t="s">
        <v>49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customFormat="false" ht="19.5" hidden="false" customHeight="true" outlineLevel="0" collapsed="false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</row>
    <row r="21" customFormat="false" ht="19.5" hidden="false" customHeight="true" outlineLevel="0" collapsed="false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customFormat="false" ht="19.5" hidden="false" customHeight="true" outlineLevel="0" collapsed="false">
      <c r="B22" s="44" t="s">
        <v>50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</row>
    <row r="23" customFormat="false" ht="19.5" hidden="false" customHeight="true" outlineLevel="0" collapsed="false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</row>
    <row r="24" customFormat="false" ht="19.5" hidden="false" customHeight="true" outlineLevel="0" collapsed="false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</row>
    <row r="25" customFormat="false" ht="19.5" hidden="false" customHeight="true" outlineLevel="0" collapsed="false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customFormat="false" ht="4.5" hidden="false" customHeight="true" outlineLevel="0" collapsed="false"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customFormat="false" ht="19.5" hidden="false" customHeight="true" outlineLevel="0" collapsed="false"/>
    <row r="28" customFormat="false" ht="19.5" hidden="false" customHeight="true" outlineLevel="0" collapsed="false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6" t="s">
        <v>51</v>
      </c>
      <c r="N28" s="46"/>
      <c r="O28" s="2"/>
      <c r="P28" s="2"/>
      <c r="Q28" s="2"/>
      <c r="R28" s="2"/>
      <c r="S28" s="2"/>
      <c r="T28" s="2"/>
    </row>
    <row r="29" customFormat="false" ht="19.5" hidden="false" customHeight="true" outlineLevel="0" collapsed="false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6"/>
      <c r="N29" s="46"/>
      <c r="O29" s="2"/>
      <c r="P29" s="2"/>
      <c r="Q29" s="2"/>
      <c r="R29" s="2"/>
      <c r="S29" s="2"/>
      <c r="T29" s="2"/>
    </row>
    <row r="30" customFormat="false" ht="4.5" hidden="false" customHeight="true" outlineLevel="0" collapsed="false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7"/>
      <c r="N30" s="48"/>
      <c r="O30" s="2"/>
      <c r="P30" s="2"/>
      <c r="Q30" s="2"/>
      <c r="R30" s="2"/>
      <c r="S30" s="2"/>
      <c r="T30" s="2"/>
    </row>
    <row r="31" customFormat="false" ht="19.5" hidden="false" customHeight="true" outlineLevel="0" collapsed="false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9"/>
      <c r="N31" s="50"/>
      <c r="O31" s="2"/>
      <c r="P31" s="2"/>
      <c r="Q31" s="2"/>
      <c r="R31" s="2"/>
      <c r="S31" s="2"/>
      <c r="T31" s="2"/>
    </row>
    <row r="32" customFormat="false" ht="19.5" hidden="false" customHeight="true" outlineLevel="0" collapsed="false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9"/>
      <c r="N32" s="50"/>
      <c r="O32" s="2"/>
      <c r="P32" s="2"/>
      <c r="Q32" s="2"/>
      <c r="R32" s="2"/>
      <c r="S32" s="2"/>
      <c r="T32" s="2"/>
    </row>
    <row r="33" customFormat="false" ht="19.5" hidden="false" customHeight="true" outlineLevel="0" collapsed="false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51"/>
      <c r="N33" s="52"/>
      <c r="O33" s="2"/>
      <c r="P33" s="2"/>
      <c r="Q33" s="2"/>
      <c r="R33" s="2"/>
      <c r="S33" s="2"/>
      <c r="T33" s="2"/>
    </row>
    <row r="34" customFormat="false" ht="19.5" hidden="false" customHeight="true" outlineLevel="0" collapsed="false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6" t="s">
        <v>52</v>
      </c>
      <c r="N34" s="46"/>
      <c r="O34" s="2"/>
      <c r="P34" s="2"/>
      <c r="Q34" s="2"/>
      <c r="R34" s="2"/>
      <c r="S34" s="2"/>
      <c r="T34" s="2"/>
    </row>
    <row r="35" customFormat="false" ht="19.5" hidden="false" customHeight="true" outlineLevel="0" collapsed="false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6"/>
      <c r="N35" s="46"/>
      <c r="O35" s="2"/>
      <c r="P35" s="2"/>
      <c r="Q35" s="2"/>
      <c r="R35" s="2"/>
      <c r="S35" s="2"/>
      <c r="T35" s="2"/>
    </row>
    <row r="36" customFormat="false" ht="19.5" hidden="false" customHeight="true" outlineLevel="0" collapsed="false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0"/>
      <c r="O36" s="2"/>
      <c r="P36" s="2"/>
      <c r="Q36" s="2"/>
      <c r="R36" s="2"/>
    </row>
    <row r="37" customFormat="false" ht="19.5" hidden="false" customHeight="true" outlineLevel="0" collapsed="false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0"/>
      <c r="O37" s="2"/>
      <c r="P37" s="2"/>
      <c r="Q37" s="2"/>
      <c r="R37" s="2"/>
      <c r="W37" s="2"/>
    </row>
    <row r="38" customFormat="false" ht="19.5" hidden="false" customHeight="true" outlineLevel="0" collapsed="false">
      <c r="B38" s="2"/>
      <c r="C38" s="2"/>
      <c r="D38" s="2"/>
      <c r="E38" s="2"/>
      <c r="F38" s="46" t="s">
        <v>53</v>
      </c>
      <c r="G38" s="46"/>
      <c r="H38" s="52"/>
      <c r="I38" s="53"/>
      <c r="J38" s="53"/>
      <c r="K38" s="53"/>
      <c r="L38" s="53"/>
      <c r="M38" s="53"/>
      <c r="N38" s="52"/>
      <c r="O38" s="53"/>
      <c r="P38" s="53"/>
      <c r="Q38" s="53"/>
      <c r="R38" s="53"/>
      <c r="S38" s="53"/>
      <c r="T38" s="53"/>
      <c r="U38" s="51"/>
      <c r="V38" s="46" t="s">
        <v>53</v>
      </c>
      <c r="W38" s="46"/>
    </row>
    <row r="39" customFormat="false" ht="19.5" hidden="false" customHeight="true" outlineLevel="0" collapsed="false">
      <c r="B39" s="2"/>
      <c r="C39" s="2"/>
      <c r="D39" s="2"/>
      <c r="E39" s="2"/>
      <c r="F39" s="46"/>
      <c r="G39" s="4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T39" s="2"/>
      <c r="U39" s="2"/>
      <c r="V39" s="46"/>
      <c r="W39" s="46"/>
    </row>
    <row r="40" customFormat="false" ht="19.5" hidden="false" customHeight="true" outlineLevel="0" collapsed="false">
      <c r="B40" s="2"/>
      <c r="C40" s="2"/>
      <c r="D40" s="2"/>
      <c r="E40" s="2"/>
      <c r="F40" s="47"/>
      <c r="G40" s="48"/>
      <c r="H40" s="2"/>
      <c r="I40" s="2"/>
      <c r="J40" s="2"/>
      <c r="V40" s="47"/>
      <c r="W40" s="48"/>
    </row>
    <row r="41" customFormat="false" ht="19.5" hidden="false" customHeight="true" outlineLevel="0" collapsed="false">
      <c r="B41" s="2"/>
      <c r="C41" s="2"/>
      <c r="D41" s="2"/>
      <c r="E41" s="2"/>
      <c r="F41" s="49"/>
      <c r="G41" s="50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49"/>
      <c r="W41" s="50"/>
      <c r="X41" s="2"/>
      <c r="Y41" s="2"/>
      <c r="Z41" s="2"/>
      <c r="AA41" s="2"/>
      <c r="AB41" s="2"/>
      <c r="AC41" s="2"/>
      <c r="AD41" s="2"/>
    </row>
    <row r="42" customFormat="false" ht="19.5" hidden="false" customHeight="true" outlineLevel="0" collapsed="false">
      <c r="B42" s="2"/>
      <c r="C42" s="2"/>
      <c r="D42" s="54" t="s">
        <v>54</v>
      </c>
      <c r="E42" s="54"/>
      <c r="F42" s="51"/>
      <c r="G42" s="52"/>
      <c r="H42" s="54" t="s">
        <v>55</v>
      </c>
      <c r="I42" s="54"/>
      <c r="L42" s="2"/>
      <c r="M42" s="2"/>
      <c r="N42" s="2"/>
      <c r="O42" s="54" t="s">
        <v>54</v>
      </c>
      <c r="P42" s="54"/>
      <c r="Q42" s="54"/>
      <c r="R42" s="52"/>
      <c r="S42" s="53"/>
      <c r="T42" s="53"/>
      <c r="U42" s="53"/>
      <c r="V42" s="51"/>
      <c r="W42" s="52"/>
      <c r="X42" s="53"/>
      <c r="Y42" s="53"/>
      <c r="Z42" s="53"/>
      <c r="AA42" s="53"/>
      <c r="AB42" s="2"/>
      <c r="AC42" s="2"/>
      <c r="AD42" s="2"/>
    </row>
    <row r="43" customFormat="false" ht="19.5" hidden="false" customHeight="true" outlineLevel="0" collapsed="false">
      <c r="B43" s="2"/>
      <c r="C43" s="2"/>
      <c r="D43" s="54"/>
      <c r="E43" s="54"/>
      <c r="F43" s="2"/>
      <c r="G43" s="2"/>
      <c r="H43" s="54"/>
      <c r="I43" s="54"/>
      <c r="L43" s="2"/>
      <c r="M43" s="2"/>
      <c r="N43" s="2"/>
      <c r="O43" s="54"/>
      <c r="P43" s="54"/>
      <c r="Q43" s="54"/>
      <c r="R43" s="2"/>
      <c r="S43" s="2"/>
      <c r="T43" s="2"/>
      <c r="U43" s="2"/>
      <c r="V43" s="2"/>
      <c r="W43" s="2"/>
      <c r="X43" s="2"/>
      <c r="Y43" s="2"/>
      <c r="Z43" s="2"/>
      <c r="AA43" s="2"/>
      <c r="AB43" s="50"/>
      <c r="AC43" s="2"/>
      <c r="AD43" s="2"/>
    </row>
    <row r="44" customFormat="false" ht="19.5" hidden="false" customHeight="true" outlineLevel="0" collapsed="false">
      <c r="B44" s="2"/>
      <c r="C44" s="2"/>
      <c r="D44" s="49"/>
      <c r="E44" s="50"/>
      <c r="F44" s="2"/>
      <c r="G44" s="2"/>
      <c r="H44" s="2"/>
      <c r="I44" s="50"/>
      <c r="L44" s="2"/>
      <c r="M44" s="2"/>
      <c r="N44" s="2"/>
      <c r="O44" s="2"/>
      <c r="P44" s="2"/>
      <c r="Q44" s="50"/>
      <c r="R44" s="2"/>
      <c r="U44" s="2"/>
      <c r="V44" s="2"/>
      <c r="W44" s="2"/>
      <c r="X44" s="2"/>
      <c r="Y44" s="2"/>
      <c r="Z44" s="2"/>
      <c r="AA44" s="2"/>
      <c r="AB44" s="50"/>
      <c r="AC44" s="2"/>
      <c r="AD44" s="2"/>
    </row>
    <row r="45" customFormat="false" ht="19.5" hidden="false" customHeight="true" outlineLevel="0" collapsed="false">
      <c r="B45" s="2"/>
      <c r="C45" s="2"/>
      <c r="D45" s="49"/>
      <c r="E45" s="50"/>
      <c r="F45" s="2"/>
      <c r="G45" s="2"/>
      <c r="I45" s="50"/>
      <c r="L45" s="2"/>
      <c r="M45" s="2"/>
      <c r="N45" s="2"/>
      <c r="O45" s="2"/>
      <c r="P45" s="2"/>
      <c r="Q45" s="50"/>
      <c r="R45" s="2"/>
      <c r="U45" s="2"/>
      <c r="V45" s="2"/>
      <c r="W45" s="2"/>
      <c r="X45" s="2"/>
      <c r="Y45" s="2"/>
      <c r="Z45" s="2"/>
      <c r="AA45" s="2"/>
      <c r="AB45" s="50"/>
      <c r="AC45" s="2"/>
      <c r="AD45" s="2"/>
    </row>
    <row r="46" customFormat="false" ht="19.5" hidden="false" customHeight="true" outlineLevel="0" collapsed="false">
      <c r="B46" s="2"/>
      <c r="C46" s="2"/>
      <c r="D46" s="49"/>
      <c r="E46" s="50"/>
      <c r="F46" s="2"/>
      <c r="G46" s="2"/>
      <c r="I46" s="50"/>
      <c r="L46" s="55" t="s">
        <v>56</v>
      </c>
      <c r="M46" s="55"/>
      <c r="N46" s="2"/>
      <c r="O46" s="56"/>
      <c r="P46" s="56"/>
      <c r="Q46" s="52"/>
      <c r="R46" s="53"/>
      <c r="S46" s="54" t="s">
        <v>56</v>
      </c>
      <c r="T46" s="54"/>
      <c r="X46" s="2"/>
      <c r="Y46" s="2"/>
      <c r="Z46" s="2"/>
      <c r="AA46" s="54" t="s">
        <v>56</v>
      </c>
      <c r="AB46" s="54"/>
      <c r="AC46" s="2"/>
      <c r="AD46" s="2"/>
    </row>
    <row r="47" customFormat="false" ht="19.5" hidden="false" customHeight="true" outlineLevel="0" collapsed="false">
      <c r="B47" s="2"/>
      <c r="C47" s="2"/>
      <c r="D47" s="49"/>
      <c r="E47" s="50"/>
      <c r="F47" s="2"/>
      <c r="G47" s="2"/>
      <c r="I47" s="50"/>
      <c r="L47" s="55"/>
      <c r="M47" s="55"/>
      <c r="N47" s="57"/>
      <c r="O47" s="57"/>
      <c r="P47" s="57"/>
      <c r="Q47" s="2"/>
      <c r="R47" s="2"/>
      <c r="S47" s="54"/>
      <c r="T47" s="54"/>
      <c r="X47" s="2"/>
      <c r="Y47" s="2"/>
      <c r="Z47" s="2"/>
      <c r="AA47" s="54"/>
      <c r="AB47" s="54"/>
      <c r="AC47" s="2"/>
      <c r="AD47" s="2"/>
    </row>
    <row r="48" customFormat="false" ht="19.5" hidden="false" customHeight="true" outlineLevel="0" collapsed="false">
      <c r="B48" s="58"/>
      <c r="C48" s="58"/>
      <c r="D48" s="49"/>
      <c r="E48" s="50"/>
      <c r="F48" s="2"/>
      <c r="G48" s="2"/>
      <c r="I48" s="50"/>
      <c r="L48" s="59"/>
      <c r="M48" s="60"/>
      <c r="N48" s="2"/>
      <c r="O48" s="2"/>
      <c r="P48" s="2"/>
      <c r="Q48" s="2"/>
      <c r="R48" s="2"/>
      <c r="S48" s="47"/>
      <c r="T48" s="48"/>
      <c r="X48" s="2"/>
      <c r="Y48" s="2"/>
      <c r="Z48" s="2"/>
      <c r="AA48" s="47"/>
      <c r="AB48" s="48"/>
      <c r="AC48" s="2"/>
      <c r="AD48" s="2"/>
    </row>
    <row r="49" customFormat="false" ht="19.5" hidden="false" customHeight="true" outlineLevel="0" collapsed="false">
      <c r="B49" s="58"/>
      <c r="C49" s="58"/>
      <c r="D49" s="49"/>
      <c r="E49" s="50"/>
      <c r="F49" s="2"/>
      <c r="G49" s="2"/>
      <c r="I49" s="50"/>
      <c r="L49" s="61"/>
      <c r="M49" s="62"/>
      <c r="N49" s="2"/>
      <c r="O49" s="2"/>
      <c r="P49" s="2"/>
      <c r="Q49" s="2"/>
      <c r="S49" s="49"/>
      <c r="T49" s="50"/>
      <c r="X49" s="2"/>
      <c r="Y49" s="2"/>
      <c r="Z49" s="2"/>
      <c r="AA49" s="49"/>
      <c r="AB49" s="50"/>
      <c r="AC49" s="2"/>
      <c r="AD49" s="2"/>
    </row>
    <row r="50" customFormat="false" ht="19.5" hidden="false" customHeight="true" outlineLevel="0" collapsed="false">
      <c r="B50" s="58"/>
      <c r="C50" s="58"/>
      <c r="D50" s="49"/>
      <c r="E50" s="50"/>
      <c r="F50" s="58"/>
      <c r="G50" s="2"/>
      <c r="I50" s="50"/>
      <c r="L50" s="61"/>
      <c r="M50" s="62"/>
      <c r="N50" s="2"/>
      <c r="O50" s="2"/>
      <c r="P50" s="2"/>
      <c r="Q50" s="2"/>
      <c r="S50" s="49"/>
      <c r="T50" s="50"/>
      <c r="X50" s="2"/>
      <c r="Y50" s="2"/>
      <c r="Z50" s="2"/>
      <c r="AA50" s="49"/>
      <c r="AB50" s="50"/>
      <c r="AC50" s="2"/>
      <c r="AD50" s="2"/>
    </row>
    <row r="51" customFormat="false" ht="19.5" hidden="false" customHeight="true" outlineLevel="0" collapsed="false">
      <c r="B51" s="63" t="s">
        <v>20</v>
      </c>
      <c r="C51" s="63"/>
      <c r="D51" s="51"/>
      <c r="E51" s="52"/>
      <c r="F51" s="63" t="s">
        <v>57</v>
      </c>
      <c r="G51" s="63"/>
      <c r="I51" s="50"/>
      <c r="J51" s="63" t="s">
        <v>20</v>
      </c>
      <c r="K51" s="63"/>
      <c r="L51" s="64"/>
      <c r="M51" s="65"/>
      <c r="N51" s="66" t="s">
        <v>17</v>
      </c>
      <c r="O51" s="66"/>
      <c r="P51" s="67"/>
      <c r="Q51" s="63" t="s">
        <v>17</v>
      </c>
      <c r="R51" s="63"/>
      <c r="S51" s="51"/>
      <c r="T51" s="52"/>
      <c r="U51" s="63" t="s">
        <v>57</v>
      </c>
      <c r="V51" s="63"/>
      <c r="X51" s="2"/>
      <c r="Y51" s="63" t="s">
        <v>58</v>
      </c>
      <c r="Z51" s="63"/>
      <c r="AA51" s="51"/>
      <c r="AB51" s="52"/>
      <c r="AC51" s="63" t="s">
        <v>15</v>
      </c>
      <c r="AD51" s="63"/>
    </row>
    <row r="52" customFormat="false" ht="19.5" hidden="false" customHeight="true" outlineLevel="0" collapsed="false">
      <c r="B52" s="63"/>
      <c r="C52" s="63"/>
      <c r="D52" s="2"/>
      <c r="E52" s="2"/>
      <c r="F52" s="63"/>
      <c r="G52" s="63"/>
      <c r="I52" s="50"/>
      <c r="J52" s="63"/>
      <c r="K52" s="63"/>
      <c r="L52" s="2"/>
      <c r="M52" s="2"/>
      <c r="N52" s="66"/>
      <c r="O52" s="66"/>
      <c r="P52" s="67"/>
      <c r="Q52" s="63"/>
      <c r="R52" s="63"/>
      <c r="T52" s="2"/>
      <c r="U52" s="63"/>
      <c r="V52" s="63"/>
      <c r="X52" s="2"/>
      <c r="Y52" s="63"/>
      <c r="Z52" s="63"/>
      <c r="AA52" s="2"/>
      <c r="AB52" s="2"/>
      <c r="AC52" s="63"/>
      <c r="AD52" s="63"/>
    </row>
    <row r="53" customFormat="false" ht="4.5" hidden="false" customHeight="true" outlineLevel="0" collapsed="false">
      <c r="H53" s="58"/>
      <c r="I53" s="50"/>
      <c r="J53" s="2"/>
    </row>
    <row r="54" customFormat="false" ht="19.5" hidden="false" customHeight="true" outlineLevel="0" collapsed="false">
      <c r="A54" s="2"/>
      <c r="B54" s="66" t="s">
        <v>59</v>
      </c>
      <c r="C54" s="66"/>
      <c r="D54" s="2"/>
      <c r="E54" s="2"/>
      <c r="F54" s="2"/>
      <c r="G54" s="2"/>
      <c r="H54" s="2"/>
      <c r="I54" s="5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customFormat="false" ht="19.5" hidden="false" customHeight="true" outlineLevel="0" collapsed="false">
      <c r="A55" s="2"/>
      <c r="B55" s="66"/>
      <c r="C55" s="66"/>
      <c r="D55" s="2"/>
      <c r="E55" s="2"/>
      <c r="F55" s="2"/>
      <c r="G55" s="2"/>
      <c r="H55" s="2"/>
      <c r="I55" s="5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customFormat="false" ht="4.5" hidden="false" customHeight="true" outlineLevel="0" collapsed="false">
      <c r="A56" s="2"/>
      <c r="B56" s="2"/>
      <c r="C56" s="2"/>
      <c r="D56" s="2"/>
      <c r="E56" s="2"/>
      <c r="F56" s="2"/>
      <c r="G56" s="2"/>
      <c r="H56" s="2"/>
      <c r="I56" s="50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customFormat="false" ht="19.5" hidden="false" customHeight="true" outlineLevel="0" collapsed="false">
      <c r="A57" s="2"/>
      <c r="B57" s="2"/>
      <c r="C57" s="2"/>
      <c r="D57" s="2"/>
      <c r="E57" s="2"/>
      <c r="F57" s="2"/>
      <c r="G57" s="2"/>
      <c r="H57" s="2"/>
      <c r="I57" s="50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customFormat="false" ht="19.5" hidden="false" customHeight="true" outlineLevel="0" collapsed="false">
      <c r="A58" s="2"/>
      <c r="B58" s="2"/>
      <c r="C58" s="2"/>
      <c r="D58" s="2"/>
      <c r="E58" s="2"/>
      <c r="F58" s="2"/>
      <c r="G58" s="2"/>
      <c r="H58" s="2"/>
      <c r="I58" s="5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customFormat="false" ht="19.5" hidden="false" customHeight="true" outlineLevel="0" collapsed="false">
      <c r="B59" s="2"/>
      <c r="C59" s="2"/>
      <c r="D59" s="2"/>
      <c r="E59" s="2"/>
      <c r="F59" s="2"/>
      <c r="G59" s="2"/>
      <c r="H59" s="2"/>
      <c r="I59" s="50"/>
      <c r="J59" s="2"/>
      <c r="K59" s="2"/>
      <c r="L59" s="2"/>
      <c r="M59" s="2"/>
      <c r="N59" s="2"/>
      <c r="O59" s="2"/>
      <c r="P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customFormat="false" ht="19.5" hidden="false" customHeight="true" outlineLevel="0" collapsed="false">
      <c r="B60" s="2"/>
      <c r="C60" s="2"/>
      <c r="D60" s="2"/>
      <c r="E60" s="2"/>
      <c r="F60" s="2"/>
      <c r="G60" s="2"/>
      <c r="H60" s="2"/>
      <c r="I60" s="52"/>
      <c r="J60" s="2"/>
      <c r="K60" s="2"/>
      <c r="L60" s="2"/>
      <c r="M60" s="2"/>
      <c r="N60" s="2"/>
      <c r="O60" s="2"/>
      <c r="P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customFormat="false" ht="19.5" hidden="false" customHeight="true" outlineLevel="0" collapsed="false">
      <c r="B61" s="2"/>
      <c r="C61" s="2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customFormat="false" ht="19.5" hidden="false" customHeight="true" outlineLevel="0" collapsed="false">
      <c r="B62" s="2"/>
      <c r="C62" s="2"/>
      <c r="D62" s="46" t="s">
        <v>60</v>
      </c>
      <c r="E62" s="46"/>
      <c r="F62" s="2"/>
      <c r="G62" s="46" t="s">
        <v>61</v>
      </c>
      <c r="H62" s="46"/>
      <c r="I62" s="2"/>
      <c r="J62" s="46" t="s">
        <v>62</v>
      </c>
      <c r="K62" s="46"/>
      <c r="L62" s="2"/>
      <c r="M62" s="46" t="s">
        <v>63</v>
      </c>
      <c r="N62" s="4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customFormat="false" ht="19.5" hidden="false" customHeight="true" outlineLevel="0" collapsed="false">
      <c r="B63" s="2"/>
      <c r="C63" s="2"/>
      <c r="D63" s="46"/>
      <c r="E63" s="46"/>
      <c r="F63" s="2"/>
      <c r="G63" s="46"/>
      <c r="H63" s="46"/>
      <c r="I63" s="2"/>
      <c r="J63" s="46"/>
      <c r="K63" s="46"/>
      <c r="L63" s="2"/>
      <c r="M63" s="46"/>
      <c r="N63" s="4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customFormat="false" ht="4.5" hidden="false" customHeight="true" outlineLevel="0" collapsed="false">
      <c r="B64" s="2"/>
      <c r="C64" s="2"/>
      <c r="D64" s="67"/>
      <c r="E64" s="67"/>
      <c r="F64" s="2"/>
      <c r="G64" s="67"/>
      <c r="H64" s="67"/>
      <c r="I64" s="2"/>
      <c r="J64" s="67"/>
      <c r="K64" s="67"/>
      <c r="L64" s="2"/>
      <c r="M64" s="67"/>
      <c r="N64" s="67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customFormat="false" ht="19.5" hidden="false" customHeight="true" outlineLevel="0" collapsed="false">
      <c r="B65" s="2"/>
      <c r="C65" s="2"/>
      <c r="D65" s="63" t="s">
        <v>58</v>
      </c>
      <c r="E65" s="63"/>
      <c r="F65" s="2"/>
      <c r="G65" s="63" t="s">
        <v>11</v>
      </c>
      <c r="H65" s="63"/>
      <c r="I65" s="2"/>
      <c r="J65" s="63" t="s">
        <v>15</v>
      </c>
      <c r="K65" s="63"/>
      <c r="L65" s="2"/>
      <c r="M65" s="63" t="s">
        <v>18</v>
      </c>
      <c r="N65" s="63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customFormat="false" ht="19.5" hidden="false" customHeight="true" outlineLevel="0" collapsed="false">
      <c r="B66" s="2"/>
      <c r="C66" s="2"/>
      <c r="D66" s="63"/>
      <c r="E66" s="63"/>
      <c r="F66" s="2"/>
      <c r="G66" s="63"/>
      <c r="H66" s="63"/>
      <c r="I66" s="2"/>
      <c r="J66" s="63"/>
      <c r="K66" s="63"/>
      <c r="L66" s="2"/>
      <c r="M66" s="63"/>
      <c r="N66" s="63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customFormat="false" ht="19.5" hidden="false" customHeight="true" outlineLevel="0" collapsed="false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customFormat="false" ht="19.5" hidden="false" customHeight="true" outlineLevel="0" collapsed="false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customFormat="false" ht="19.5" hidden="false" customHeight="true" outlineLevel="0" collapsed="false">
      <c r="B69" s="69" t="s">
        <v>64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70"/>
      <c r="P69" s="70"/>
      <c r="Q69" s="69" t="s">
        <v>65</v>
      </c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</row>
    <row r="70" customFormat="false" ht="19.5" hidden="false" customHeight="true" outlineLevel="0" collapsed="false"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70"/>
      <c r="P70" s="70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</row>
    <row r="71" customFormat="false" ht="4.5" hidden="false" customHeight="true" outlineLevel="0" collapsed="false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customFormat="false" ht="19.5" hidden="false" customHeight="true" outlineLevel="0" collapsed="false">
      <c r="B72" s="71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3"/>
      <c r="O72" s="2"/>
      <c r="P72" s="2"/>
      <c r="Q72" s="71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68"/>
      <c r="AD72" s="74"/>
    </row>
    <row r="73" customFormat="false" ht="19.5" hidden="false" customHeight="true" outlineLevel="0" collapsed="false">
      <c r="B73" s="75" t="s">
        <v>66</v>
      </c>
      <c r="C73" s="2" t="s">
        <v>67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76"/>
      <c r="O73" s="2"/>
      <c r="P73" s="2"/>
      <c r="Q73" s="77" t="s">
        <v>68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78"/>
    </row>
    <row r="74" customFormat="false" ht="19.5" hidden="false" customHeight="true" outlineLevel="0" collapsed="false">
      <c r="B74" s="75" t="s">
        <v>69</v>
      </c>
      <c r="C74" s="2" t="s">
        <v>70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76"/>
      <c r="O74" s="2"/>
      <c r="P74" s="2"/>
      <c r="Q74" s="79" t="s">
        <v>71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78"/>
    </row>
    <row r="75" customFormat="false" ht="19.5" hidden="false" customHeight="true" outlineLevel="0" collapsed="false">
      <c r="B75" s="75" t="s">
        <v>72</v>
      </c>
      <c r="C75" s="2" t="s">
        <v>73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76"/>
      <c r="O75" s="2"/>
      <c r="P75" s="2"/>
      <c r="Q75" s="79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78"/>
    </row>
    <row r="76" customFormat="false" ht="19.5" hidden="false" customHeight="true" outlineLevel="0" collapsed="false">
      <c r="B76" s="75" t="s">
        <v>74</v>
      </c>
      <c r="C76" s="2" t="s">
        <v>75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76"/>
      <c r="O76" s="2"/>
      <c r="P76" s="2"/>
      <c r="Q76" s="79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78"/>
    </row>
    <row r="77" customFormat="false" ht="19.5" hidden="false" customHeight="true" outlineLevel="0" collapsed="false">
      <c r="B77" s="80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2"/>
      <c r="O77" s="2"/>
      <c r="P77" s="2"/>
      <c r="Q77" s="80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53"/>
      <c r="AD77" s="83"/>
    </row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36">
    <mergeCell ref="B8:AD9"/>
    <mergeCell ref="B10:AD11"/>
    <mergeCell ref="B12:AD13"/>
    <mergeCell ref="B15:AC15"/>
    <mergeCell ref="B16:AD18"/>
    <mergeCell ref="B19:AD21"/>
    <mergeCell ref="B22:AD24"/>
    <mergeCell ref="M28:N29"/>
    <mergeCell ref="M34:N35"/>
    <mergeCell ref="F38:G39"/>
    <mergeCell ref="V38:W39"/>
    <mergeCell ref="D42:E43"/>
    <mergeCell ref="H42:I43"/>
    <mergeCell ref="O42:Q43"/>
    <mergeCell ref="L46:M47"/>
    <mergeCell ref="S46:T47"/>
    <mergeCell ref="AA46:AB47"/>
    <mergeCell ref="B51:C52"/>
    <mergeCell ref="F51:G52"/>
    <mergeCell ref="J51:K52"/>
    <mergeCell ref="N51:O52"/>
    <mergeCell ref="Q51:R52"/>
    <mergeCell ref="U51:V52"/>
    <mergeCell ref="Y51:Z52"/>
    <mergeCell ref="AC51:AD52"/>
    <mergeCell ref="B54:C55"/>
    <mergeCell ref="D62:E63"/>
    <mergeCell ref="G62:H63"/>
    <mergeCell ref="J62:K63"/>
    <mergeCell ref="M62:N63"/>
    <mergeCell ref="D65:E66"/>
    <mergeCell ref="G65:H66"/>
    <mergeCell ref="J65:K66"/>
    <mergeCell ref="M65:N66"/>
    <mergeCell ref="B69:N70"/>
    <mergeCell ref="Q69:AD7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21875" defaultRowHeight="15" zeroHeight="false" outlineLevelRow="0" outlineLevelCol="0"/>
  <cols>
    <col collapsed="false" customWidth="true" hidden="false" outlineLevel="0" max="2" min="1" style="0" width="3.33"/>
    <col collapsed="false" customWidth="true" hidden="false" outlineLevel="0" max="12" min="3" style="0" width="14.78"/>
    <col collapsed="false" customWidth="true" hidden="false" outlineLevel="0" max="26" min="13" style="0" width="10.56"/>
  </cols>
  <sheetData>
    <row r="1" customFormat="false" ht="15.75" hidden="false" customHeight="true" outlineLevel="0" collapsed="false"/>
    <row r="2" customFormat="false" ht="15.75" hidden="false" customHeight="true" outlineLevel="0" collapsed="false"/>
    <row r="3" customFormat="false" ht="15.75" hidden="false" customHeight="true" outlineLevel="0" collapsed="false"/>
    <row r="4" customFormat="false" ht="15.75" hidden="false" customHeight="true" outlineLevel="0" collapsed="false"/>
    <row r="5" customFormat="false" ht="15.75" hidden="false" customHeight="true" outlineLevel="0" collapsed="false"/>
    <row r="6" customFormat="false" ht="19.5" hidden="false" customHeight="true" outlineLevel="0" collapsed="false"/>
    <row r="7" customFormat="false" ht="15.75" hidden="false" customHeight="true" outlineLevel="0" collapsed="false">
      <c r="C7" s="84" t="s">
        <v>46</v>
      </c>
      <c r="D7" s="84"/>
      <c r="E7" s="84"/>
      <c r="F7" s="84"/>
      <c r="G7" s="84"/>
      <c r="H7" s="84"/>
      <c r="I7" s="84"/>
      <c r="J7" s="84"/>
      <c r="K7" s="84"/>
      <c r="L7" s="84"/>
    </row>
    <row r="8" customFormat="false" ht="15.75" hidden="false" customHeight="true" outlineLevel="0" collapsed="false">
      <c r="C8" s="85" t="s">
        <v>47</v>
      </c>
      <c r="D8" s="85"/>
      <c r="E8" s="85"/>
      <c r="F8" s="85"/>
      <c r="G8" s="85"/>
      <c r="H8" s="85"/>
      <c r="I8" s="85"/>
      <c r="J8" s="85"/>
      <c r="K8" s="85"/>
      <c r="L8" s="85"/>
    </row>
    <row r="9" customFormat="false" ht="15.75" hidden="false" customHeight="true" outlineLevel="0" collapsed="false"/>
    <row r="10" customFormat="false" ht="19.5" hidden="false" customHeight="true" outlineLevel="0" collapsed="false">
      <c r="D10" s="86" t="s">
        <v>76</v>
      </c>
      <c r="E10" s="87"/>
      <c r="F10" s="88"/>
      <c r="G10" s="86" t="s">
        <v>77</v>
      </c>
      <c r="H10" s="87"/>
      <c r="I10" s="2"/>
      <c r="J10" s="86" t="s">
        <v>77</v>
      </c>
      <c r="K10" s="89" t="str">
        <f aca="false">IF(H10&lt;&gt;0,H10,IF(H11&lt;&gt;0,100-H11,IF(H12&lt;&gt;0,(H12*100)/E13,IF(H13&lt;&gt;0,(E13-H13)*100/E13,""))))</f>
        <v/>
      </c>
    </row>
    <row r="11" customFormat="false" ht="19.5" hidden="false" customHeight="true" outlineLevel="0" collapsed="false">
      <c r="D11" s="86" t="s">
        <v>78</v>
      </c>
      <c r="E11" s="87"/>
      <c r="F11" s="2"/>
      <c r="G11" s="86" t="s">
        <v>79</v>
      </c>
      <c r="H11" s="87"/>
      <c r="I11" s="2"/>
      <c r="J11" s="86" t="s">
        <v>79</v>
      </c>
      <c r="K11" s="89" t="str">
        <f aca="false">IF(H11&lt;&gt;0,H11,IF(H10&lt;&gt;0,100-H10,IF(H12&lt;&gt;0,(E13-H12)*100/E13,IF(H13&lt;&gt;0,H13*100/E13,""))))</f>
        <v/>
      </c>
    </row>
    <row r="12" customFormat="false" ht="19.5" hidden="false" customHeight="true" outlineLevel="0" collapsed="false">
      <c r="D12" s="86" t="s">
        <v>80</v>
      </c>
      <c r="E12" s="87"/>
      <c r="F12" s="2"/>
      <c r="G12" s="86" t="s">
        <v>81</v>
      </c>
      <c r="H12" s="87"/>
      <c r="I12" s="2"/>
      <c r="J12" s="86" t="s">
        <v>81</v>
      </c>
      <c r="K12" s="89" t="str">
        <f aca="false">IF(H12&lt;&gt;0,H12,IF(H10&lt;&gt;0,E13*H10/100,IF(H11&lt;&gt;0,(100-H11)*E13/100,IF(H13&lt;&gt;0,(E13-H13),""))))</f>
        <v/>
      </c>
    </row>
    <row r="13" customFormat="false" ht="19.5" hidden="false" customHeight="true" outlineLevel="0" collapsed="false">
      <c r="D13" s="86" t="s">
        <v>82</v>
      </c>
      <c r="E13" s="87"/>
      <c r="F13" s="2"/>
      <c r="G13" s="86" t="s">
        <v>83</v>
      </c>
      <c r="H13" s="87"/>
      <c r="I13" s="2"/>
      <c r="J13" s="86" t="s">
        <v>83</v>
      </c>
      <c r="K13" s="89" t="str">
        <f aca="false">IF(H13&lt;&gt;0,H13,IF(H10&lt;&gt;0,(100-H10)*E13/100,IF(H11&lt;&gt;0,E13*H11/100,IF(H12&lt;&gt;0,E13-H12,""))))</f>
        <v/>
      </c>
    </row>
    <row r="14" customFormat="false" ht="19.5" hidden="false" customHeight="true" outlineLevel="0" collapsed="false">
      <c r="C14" s="90"/>
      <c r="D14" s="86" t="s">
        <v>84</v>
      </c>
      <c r="E14" s="87"/>
      <c r="F14" s="2"/>
    </row>
    <row r="15" customFormat="false" ht="19.5" hidden="false" customHeight="true" outlineLevel="0" collapsed="false">
      <c r="D15" s="86" t="s">
        <v>85</v>
      </c>
      <c r="E15" s="87"/>
      <c r="F15" s="2"/>
    </row>
    <row r="16" customFormat="false" ht="19.5" hidden="false" customHeight="true" outlineLevel="0" collapsed="false">
      <c r="D16" s="2"/>
      <c r="E16" s="2"/>
      <c r="F16" s="2"/>
      <c r="G16" s="2"/>
      <c r="H16" s="2"/>
      <c r="I16" s="2"/>
      <c r="J16" s="2"/>
      <c r="K16" s="2"/>
    </row>
    <row r="17" customFormat="false" ht="19.5" hidden="false" customHeight="true" outlineLevel="0" collapsed="false">
      <c r="C17" s="91"/>
      <c r="D17" s="86" t="s">
        <v>86</v>
      </c>
      <c r="E17" s="87"/>
      <c r="F17" s="2"/>
      <c r="G17" s="88"/>
      <c r="H17" s="2"/>
      <c r="I17" s="2"/>
      <c r="J17" s="2"/>
      <c r="K17" s="2"/>
    </row>
    <row r="18" customFormat="false" ht="19.5" hidden="false" customHeight="true" outlineLevel="0" collapsed="false">
      <c r="D18" s="86" t="s">
        <v>87</v>
      </c>
      <c r="E18" s="87"/>
      <c r="F18" s="2"/>
      <c r="G18" s="92" t="s">
        <v>88</v>
      </c>
      <c r="H18" s="2"/>
      <c r="I18" s="2"/>
      <c r="J18" s="2"/>
      <c r="K18" s="2"/>
    </row>
    <row r="19" customFormat="false" ht="19.5" hidden="false" customHeight="true" outlineLevel="0" collapsed="false">
      <c r="D19" s="2"/>
      <c r="E19" s="2"/>
      <c r="F19" s="2"/>
      <c r="G19" s="2"/>
      <c r="H19" s="2"/>
      <c r="I19" s="2"/>
      <c r="J19" s="2"/>
      <c r="K19" s="2"/>
    </row>
    <row r="20" customFormat="false" ht="19.5" hidden="false" customHeight="true" outlineLevel="0" collapsed="false">
      <c r="D20" s="2"/>
      <c r="E20" s="2"/>
      <c r="F20" s="2"/>
      <c r="G20" s="2"/>
      <c r="H20" s="2"/>
      <c r="I20" s="2"/>
      <c r="J20" s="2"/>
      <c r="K20" s="2"/>
    </row>
    <row r="21" customFormat="false" ht="19.5" hidden="false" customHeight="true" outlineLevel="0" collapsed="false">
      <c r="D21" s="93" t="s">
        <v>11</v>
      </c>
      <c r="E21" s="93" t="s">
        <v>59</v>
      </c>
      <c r="F21" s="93" t="s">
        <v>15</v>
      </c>
      <c r="G21" s="93" t="s">
        <v>89</v>
      </c>
      <c r="H21" s="93"/>
      <c r="I21" s="93" t="s">
        <v>17</v>
      </c>
      <c r="J21" s="93" t="s">
        <v>18</v>
      </c>
      <c r="K21" s="93" t="s">
        <v>57</v>
      </c>
      <c r="L21" s="93" t="s">
        <v>20</v>
      </c>
    </row>
    <row r="22" customFormat="false" ht="15" hidden="false" customHeight="true" outlineLevel="0" collapsed="false">
      <c r="A22" s="94"/>
      <c r="B22" s="94"/>
      <c r="C22" s="94"/>
      <c r="D22" s="95" t="s">
        <v>34</v>
      </c>
      <c r="E22" s="95" t="s">
        <v>35</v>
      </c>
      <c r="F22" s="95" t="s">
        <v>90</v>
      </c>
      <c r="G22" s="95" t="s">
        <v>39</v>
      </c>
      <c r="H22" s="95"/>
      <c r="I22" s="95" t="s">
        <v>40</v>
      </c>
      <c r="J22" s="95" t="s">
        <v>41</v>
      </c>
      <c r="K22" s="95" t="s">
        <v>42</v>
      </c>
      <c r="L22" s="95" t="s">
        <v>43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</row>
    <row r="23" customFormat="false" ht="4.5" hidden="false" customHeight="true" outlineLevel="0" collapsed="false">
      <c r="D23" s="2"/>
      <c r="F23" s="2"/>
      <c r="G23" s="2"/>
      <c r="H23" s="2"/>
      <c r="I23" s="2"/>
      <c r="J23" s="2"/>
      <c r="K23" s="2"/>
      <c r="L23" s="2"/>
    </row>
    <row r="24" customFormat="false" ht="19.5" hidden="false" customHeight="true" outlineLevel="0" collapsed="false">
      <c r="C24" s="96" t="s">
        <v>27</v>
      </c>
      <c r="D24" s="97" t="str">
        <f aca="false">IF(K12="","",370+21.6*K12)</f>
        <v/>
      </c>
      <c r="E24" s="97" t="str">
        <f aca="false">IF(K12="","",500+22*K12)</f>
        <v/>
      </c>
      <c r="F24" s="97" t="str">
        <f aca="false">IF(K12="","",IF(E10="Mujer",19.7*K12+334,IF(E10="Hombre",22.3*K12+290)))</f>
        <v/>
      </c>
      <c r="G24" s="97" t="str">
        <f aca="false">IF(K12="","",19.7*K12+413)</f>
        <v/>
      </c>
      <c r="H24" s="97"/>
      <c r="I24" s="98"/>
      <c r="J24" s="97" t="str">
        <f aca="false">IF(K12="","",239*(0.05192*K12+0.04036*K13+0.869*IF(E10="Mujer",0,1)-0.01181*E11+2.992))</f>
        <v/>
      </c>
      <c r="K24" s="99" t="str">
        <f aca="false">IF(K12="","",0.239*(95.272*K12+2026.161))</f>
        <v/>
      </c>
      <c r="L24" s="97" t="str">
        <f aca="false">IF(K12="","",25.9*K12+284)</f>
        <v/>
      </c>
    </row>
    <row r="25" customFormat="false" ht="19.5" hidden="false" customHeight="true" outlineLevel="0" collapsed="false">
      <c r="C25" s="96" t="s">
        <v>25</v>
      </c>
      <c r="D25" s="98"/>
      <c r="E25" s="98"/>
      <c r="F25" s="97" t="str">
        <f aca="false">IF(E13="","",IF(AND(E10="Mujer",E17="No"),795+7.18*E13,IF(AND(E10="Mujer",E17="Sí"),50.4+21.1*E13,879+10.2*E13)))</f>
        <v/>
      </c>
      <c r="G25" s="97" t="str">
        <f aca="false">IF(E13="","",10*E13+6.25*E12-5*E11+166*(IF(E10="Mujer",0,1))-161)</f>
        <v/>
      </c>
      <c r="H25" s="97"/>
      <c r="I25" s="97" t="str">
        <f aca="false">IF(E13="","",-857+9*E13+11.7*E12)</f>
        <v/>
      </c>
      <c r="J25" s="97" t="str">
        <f aca="false">IF(E13="","",239*(0.047*E13+1.009*IF(E10="Mujer",0,1)-0.01452*E11+3.21))</f>
        <v/>
      </c>
      <c r="K25" s="99" t="str">
        <f aca="false">IF(E13="","",0.239*(49.94*E13+2459.053*(E12/100)-34.014*E11+799.257*IF(E10="Mujer",0,1)+122.502))</f>
        <v/>
      </c>
      <c r="L25" s="97" t="str">
        <f aca="false">IF(E13="","",24.8*E13+10)</f>
        <v/>
      </c>
    </row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6">
    <mergeCell ref="C7:L7"/>
    <mergeCell ref="C8:L8"/>
    <mergeCell ref="G21:H21"/>
    <mergeCell ref="G22:H22"/>
    <mergeCell ref="G24:H24"/>
    <mergeCell ref="G25:H25"/>
  </mergeCells>
  <conditionalFormatting sqref="K24">
    <cfRule type="expression" priority="2" aboveAverage="0" equalAverage="0" bottom="0" percent="0" rank="0" text="" dxfId="0">
      <formula>AND(E14="Sí", E17="Sí", E18="Sport")</formula>
    </cfRule>
  </conditionalFormatting>
  <conditionalFormatting sqref="I25">
    <cfRule type="expression" priority="3" aboveAverage="0" equalAverage="0" bottom="0" percent="0" rank="0" text="" dxfId="0">
      <formula>OR(AND(E14="No", E17="Sí", E18="Sport",E10="Hombre"),AND(E14="No", E17="Sí", E18="Physique",E10="Mujer"))</formula>
    </cfRule>
  </conditionalFormatting>
  <conditionalFormatting sqref="F24">
    <cfRule type="expression" priority="4" aboveAverage="0" equalAverage="0" bottom="0" percent="0" rank="0" text="" dxfId="0">
      <formula>AND(E14="Sí", E17="No", E15="UWW")</formula>
    </cfRule>
  </conditionalFormatting>
  <conditionalFormatting sqref="D24:D25">
    <cfRule type="expression" priority="5" aboveAverage="0" equalAverage="0" bottom="0" percent="0" rank="0" text="" dxfId="0">
      <formula>AND(E14="Sí", E17="No", E15="DXA")</formula>
    </cfRule>
  </conditionalFormatting>
  <conditionalFormatting sqref="G24">
    <cfRule type="expression" priority="6" aboveAverage="0" equalAverage="0" bottom="0" percent="0" rank="0" text="" dxfId="0">
      <formula>AND(E14="Sí", E17="No", E15="Skinfold")</formula>
    </cfRule>
  </conditionalFormatting>
  <conditionalFormatting sqref="I24">
    <cfRule type="expression" priority="7" aboveAverage="0" equalAverage="0" bottom="0" percent="0" rank="0" text="" dxfId="0">
      <formula>AND(H12="Sí", H17="No", H13="DXA")</formula>
    </cfRule>
  </conditionalFormatting>
  <conditionalFormatting sqref="L25">
    <cfRule type="expression" priority="8" aboveAverage="0" equalAverage="0" bottom="0" percent="0" rank="0" text="" dxfId="0">
      <formula>AND(E14="No", E17="Sí", E18="Physique",E10="Hombre")</formula>
    </cfRule>
  </conditionalFormatting>
  <conditionalFormatting sqref="K25">
    <cfRule type="expression" priority="9" aboveAverage="0" equalAverage="0" bottom="0" percent="0" rank="0" text="" dxfId="0">
      <formula>AND(E14="No", E17="Sí", E18="Sport",E10="Mujer")</formula>
    </cfRule>
  </conditionalFormatting>
  <conditionalFormatting sqref="F25">
    <cfRule type="expression" priority="10" aboveAverage="0" equalAverage="0" bottom="0" percent="0" rank="0" text="" dxfId="0">
      <formula>AND(E14="No", E17="No", E10="Mujer")</formula>
    </cfRule>
  </conditionalFormatting>
  <conditionalFormatting sqref="G25:H25">
    <cfRule type="expression" priority="11" aboveAverage="0" equalAverage="0" bottom="0" percent="0" rank="0" text="" dxfId="0">
      <formula>AND(E14="No", E17="No", E10="Hombre")</formula>
    </cfRule>
  </conditionalFormatting>
  <conditionalFormatting sqref="L24">
    <cfRule type="expression" priority="12" aboveAverage="0" equalAverage="0" bottom="0" percent="0" rank="0" text="" dxfId="0">
      <formula>AND(E14="Sí", E17="Sí", E18="Physique")</formula>
    </cfRule>
  </conditionalFormatting>
  <conditionalFormatting sqref="J24">
    <cfRule type="expression" priority="13" aboveAverage="0" equalAverage="0" bottom="0" percent="0" rank="0" text="" dxfId="0">
      <formula>AND(E14="Sí", E17="No", E15="BIA")</formula>
    </cfRule>
  </conditionalFormatting>
  <conditionalFormatting sqref="E24">
    <cfRule type="expression" priority="14" aboveAverage="0" equalAverage="0" bottom="0" percent="0" rank="0" text="" dxfId="0">
      <formula>AND(E14="Sí", E17="Sí", E18="Physique")</formula>
    </cfRule>
  </conditionalFormatting>
  <dataValidations count="4">
    <dataValidation allowBlank="true" errorStyle="stop" operator="between" showDropDown="false" showErrorMessage="true" showInputMessage="false" sqref="E10" type="list">
      <formula1>"Hombre,Mujer"</formula1>
      <formula2>0</formula2>
    </dataValidation>
    <dataValidation allowBlank="true" errorStyle="stop" operator="between" showDropDown="false" showErrorMessage="true" showInputMessage="false" sqref="E18" type="list">
      <formula1>"Physique,Sport"</formula1>
      <formula2>0</formula2>
    </dataValidation>
    <dataValidation allowBlank="true" errorStyle="stop" operator="between" showDropDown="false" showErrorMessage="true" showInputMessage="false" sqref="E14 E17" type="list">
      <formula1>"Sí,No"</formula1>
      <formula2>0</formula2>
    </dataValidation>
    <dataValidation allowBlank="true" errorStyle="stop" operator="between" showDropDown="false" showErrorMessage="true" showInputMessage="false" sqref="E15" type="list">
      <formula1>"Skinfold,DXA,UWW,BIA"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2024-12-17T15:09:50Z</dcterms:created>
  <dc:creator>Microsoft Office User</dc:creator>
  <dc:description/>
  <dc:language>es-ES</dc:language>
  <cp:lastModifiedBy/>
  <cp:revision>0</cp:revision>
  <dc:subject/>
  <dc:title/>
</cp:coreProperties>
</file>